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reen 2567 แก้ไข 10 กันยายน 2567\ประเมิน 3 ปีย้อนหลัง 2564 2565 2566\หมวด1\ไฟล์แก้ไข\"/>
    </mc:Choice>
  </mc:AlternateContent>
  <xr:revisionPtr revIDLastSave="0" documentId="8_{AE99310E-759B-498C-BCCC-E6B3BF3196C0}" xr6:coauthVersionLast="47" xr6:coauthVersionMax="47" xr10:uidLastSave="{00000000-0000-0000-0000-000000000000}"/>
  <bookViews>
    <workbookView xWindow="-108" yWindow="-108" windowWidth="23256" windowHeight="12456" firstSheet="9" activeTab="11" xr2:uid="{00000000-000D-0000-FFFF-FFFF00000000}"/>
  </bookViews>
  <sheets>
    <sheet name="สรุปการคำนวณ 65 (1)" sheetId="15" r:id="rId1"/>
    <sheet name="สรุปการคำนวณ 65 (2)" sheetId="14" r:id="rId2"/>
    <sheet name="CH4 จากระบบ septic tank 2565" sheetId="11" r:id="rId3"/>
    <sheet name="CH4จากบ่อบำบัดน้ำเสีย (2)" sheetId="12" r:id="rId4"/>
    <sheet name="สรุปการคำนวณ 66 (1)" sheetId="7" r:id="rId5"/>
    <sheet name="สรุปการคำนวณ66(2)" sheetId="16" r:id="rId6"/>
    <sheet name="CH4จากระบบ septic tank 2566" sheetId="8" r:id="rId7"/>
    <sheet name="CH4จากบ่อบำบัดน้ำเสีย" sheetId="9" r:id="rId8"/>
    <sheet name="สรุปการคำนวณ67 (1)" sheetId="10" r:id="rId9"/>
    <sheet name="สรุปการคำนวณ67(2)" sheetId="17" r:id="rId10"/>
    <sheet name="CH4จากระบบSeptic tank 2567" sheetId="18" r:id="rId11"/>
    <sheet name="ตารางเปรียบเทียบ" sheetId="6" r:id="rId12"/>
  </sheets>
  <definedNames>
    <definedName name="_xlnm.Print_Area" localSheetId="0">'สรุปการคำนวณ 65 (1)'!$A$1:$AE$39</definedName>
    <definedName name="_xlnm.Print_Area" localSheetId="1">'สรุปการคำนวณ 65 (2)'!$A$1:$AE$28</definedName>
    <definedName name="_xlnm.Print_Area" localSheetId="4">'สรุปการคำนวณ 66 (1)'!$A$1:$AE$39</definedName>
    <definedName name="_xlnm.Print_Area" localSheetId="8">'สรุปการคำนวณ67 (1)'!$A$1:$AE$37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6" l="1"/>
  <c r="C19" i="6"/>
  <c r="B19" i="6"/>
  <c r="C26" i="15"/>
  <c r="D13" i="6" l="1"/>
  <c r="D12" i="6"/>
  <c r="D11" i="6"/>
  <c r="D10" i="6"/>
  <c r="D9" i="6"/>
  <c r="F9" i="6" s="1"/>
  <c r="D8" i="6"/>
  <c r="F8" i="6" s="1"/>
  <c r="D7" i="6"/>
  <c r="D6" i="6"/>
  <c r="D5" i="6"/>
  <c r="C16" i="6"/>
  <c r="C15" i="6"/>
  <c r="C14" i="6"/>
  <c r="C13" i="6"/>
  <c r="C12" i="6"/>
  <c r="C11" i="6"/>
  <c r="C10" i="6"/>
  <c r="C9" i="6"/>
  <c r="C8" i="6"/>
  <c r="C7" i="6"/>
  <c r="C6" i="6"/>
  <c r="I23" i="18"/>
  <c r="M4" i="18"/>
  <c r="E4" i="18"/>
  <c r="O3" i="18"/>
  <c r="G23" i="18" s="1"/>
  <c r="Q2" i="18"/>
  <c r="L4" i="18" s="1"/>
  <c r="O2" i="18"/>
  <c r="J23" i="18" s="1"/>
  <c r="V10" i="17"/>
  <c r="V9" i="17"/>
  <c r="W9" i="17" s="1"/>
  <c r="V8" i="17"/>
  <c r="W8" i="17" s="1"/>
  <c r="V7" i="17"/>
  <c r="V6" i="17"/>
  <c r="T10" i="17"/>
  <c r="U10" i="17" s="1"/>
  <c r="T9" i="17"/>
  <c r="T8" i="17"/>
  <c r="T7" i="17"/>
  <c r="T6" i="17"/>
  <c r="R10" i="17"/>
  <c r="R9" i="17"/>
  <c r="S9" i="17" s="1"/>
  <c r="R8" i="17"/>
  <c r="R7" i="17"/>
  <c r="R6" i="17"/>
  <c r="P10" i="17"/>
  <c r="P9" i="17"/>
  <c r="P8" i="17"/>
  <c r="P7" i="17"/>
  <c r="Q7" i="17" s="1"/>
  <c r="P6" i="17"/>
  <c r="N10" i="17"/>
  <c r="N9" i="17"/>
  <c r="N11" i="17" s="1"/>
  <c r="N8" i="17"/>
  <c r="N7" i="17"/>
  <c r="N6" i="17"/>
  <c r="L10" i="17"/>
  <c r="M10" i="17" s="1"/>
  <c r="L9" i="17"/>
  <c r="L8" i="17"/>
  <c r="L7" i="17"/>
  <c r="L6" i="17"/>
  <c r="J10" i="17"/>
  <c r="J9" i="17"/>
  <c r="J8" i="17"/>
  <c r="J7" i="17"/>
  <c r="J6" i="17"/>
  <c r="H10" i="17"/>
  <c r="H9" i="17"/>
  <c r="H8" i="17"/>
  <c r="H7" i="17"/>
  <c r="H6" i="17"/>
  <c r="F10" i="17"/>
  <c r="G10" i="17" s="1"/>
  <c r="F9" i="17"/>
  <c r="G9" i="17" s="1"/>
  <c r="F8" i="17"/>
  <c r="G8" i="17" s="1"/>
  <c r="F7" i="17"/>
  <c r="G7" i="17" s="1"/>
  <c r="F6" i="17"/>
  <c r="AC10" i="17"/>
  <c r="AA10" i="17"/>
  <c r="Y10" i="17"/>
  <c r="W10" i="17"/>
  <c r="S10" i="17"/>
  <c r="Q10" i="17"/>
  <c r="O10" i="17"/>
  <c r="K10" i="17"/>
  <c r="I10" i="17"/>
  <c r="AC9" i="17"/>
  <c r="AA9" i="17"/>
  <c r="Y9" i="17"/>
  <c r="U9" i="17"/>
  <c r="Q9" i="17"/>
  <c r="O9" i="17"/>
  <c r="M9" i="17"/>
  <c r="K9" i="17"/>
  <c r="I9" i="17"/>
  <c r="AC8" i="17"/>
  <c r="Z11" i="17"/>
  <c r="Y8" i="17"/>
  <c r="U8" i="17"/>
  <c r="R11" i="17"/>
  <c r="Q8" i="17"/>
  <c r="O8" i="17"/>
  <c r="M8" i="17"/>
  <c r="J11" i="17"/>
  <c r="I8" i="17"/>
  <c r="AC7" i="17"/>
  <c r="AA7" i="17"/>
  <c r="Y7" i="17"/>
  <c r="W7" i="17"/>
  <c r="U7" i="17"/>
  <c r="S7" i="17"/>
  <c r="O7" i="17"/>
  <c r="M7" i="17"/>
  <c r="K7" i="17"/>
  <c r="I7" i="17"/>
  <c r="AB11" i="17"/>
  <c r="AA6" i="17"/>
  <c r="Y6" i="17"/>
  <c r="W6" i="17"/>
  <c r="T11" i="17"/>
  <c r="S6" i="17"/>
  <c r="Q6" i="17"/>
  <c r="O6" i="17"/>
  <c r="L11" i="17"/>
  <c r="K6" i="17"/>
  <c r="I6" i="17"/>
  <c r="AC7" i="16"/>
  <c r="AC8" i="16"/>
  <c r="AC9" i="16"/>
  <c r="AC10" i="16"/>
  <c r="AA7" i="16"/>
  <c r="AA8" i="16"/>
  <c r="AA9" i="16"/>
  <c r="AA10" i="16"/>
  <c r="Y7" i="16"/>
  <c r="Y8" i="16"/>
  <c r="Y9" i="16"/>
  <c r="Y10" i="16"/>
  <c r="W7" i="16"/>
  <c r="W8" i="16"/>
  <c r="W9" i="16"/>
  <c r="W10" i="16"/>
  <c r="U7" i="16"/>
  <c r="U8" i="16"/>
  <c r="U9" i="16"/>
  <c r="U10" i="16"/>
  <c r="S7" i="16"/>
  <c r="S8" i="16"/>
  <c r="S9" i="16"/>
  <c r="S10" i="16"/>
  <c r="Q7" i="16"/>
  <c r="Q8" i="16"/>
  <c r="Q9" i="16"/>
  <c r="Q10" i="16"/>
  <c r="O7" i="16"/>
  <c r="O8" i="16"/>
  <c r="O9" i="16"/>
  <c r="O10" i="16"/>
  <c r="M7" i="16"/>
  <c r="M8" i="16"/>
  <c r="M11" i="16" s="1"/>
  <c r="M9" i="16"/>
  <c r="M10" i="16"/>
  <c r="M6" i="16"/>
  <c r="K7" i="16"/>
  <c r="K8" i="16"/>
  <c r="K9" i="16"/>
  <c r="K10" i="16"/>
  <c r="I7" i="16"/>
  <c r="I8" i="16"/>
  <c r="I9" i="16"/>
  <c r="AD9" i="16" s="1"/>
  <c r="I10" i="16"/>
  <c r="G7" i="16"/>
  <c r="G8" i="16"/>
  <c r="G9" i="16"/>
  <c r="G10" i="16"/>
  <c r="AC7" i="14"/>
  <c r="AC9" i="14"/>
  <c r="AA7" i="14"/>
  <c r="AA9" i="14"/>
  <c r="Y7" i="14"/>
  <c r="Y9" i="14"/>
  <c r="W7" i="14"/>
  <c r="W9" i="14"/>
  <c r="U7" i="14"/>
  <c r="U9" i="14"/>
  <c r="S7" i="14"/>
  <c r="S9" i="14"/>
  <c r="Q7" i="14"/>
  <c r="Q9" i="14"/>
  <c r="O7" i="14"/>
  <c r="O9" i="14"/>
  <c r="M7" i="14"/>
  <c r="M9" i="14"/>
  <c r="K7" i="14"/>
  <c r="K9" i="14"/>
  <c r="I7" i="14"/>
  <c r="I9" i="14"/>
  <c r="G7" i="14"/>
  <c r="G9" i="14"/>
  <c r="F7" i="16"/>
  <c r="AB10" i="16"/>
  <c r="AB9" i="16"/>
  <c r="AB8" i="16"/>
  <c r="AB7" i="16"/>
  <c r="AB6" i="16"/>
  <c r="AB11" i="16" s="1"/>
  <c r="Z10" i="16"/>
  <c r="Z9" i="16"/>
  <c r="Z8" i="16"/>
  <c r="Z7" i="16"/>
  <c r="Z6" i="16"/>
  <c r="Z11" i="16" s="1"/>
  <c r="X10" i="16"/>
  <c r="X9" i="16"/>
  <c r="X8" i="16"/>
  <c r="X7" i="16"/>
  <c r="X6" i="16"/>
  <c r="V10" i="16"/>
  <c r="V9" i="16"/>
  <c r="V8" i="16"/>
  <c r="V7" i="16"/>
  <c r="V11" i="16" s="1"/>
  <c r="V6" i="16"/>
  <c r="T10" i="16"/>
  <c r="T9" i="16"/>
  <c r="T8" i="16"/>
  <c r="T7" i="16"/>
  <c r="T6" i="16"/>
  <c r="R10" i="16"/>
  <c r="R11" i="16" s="1"/>
  <c r="R9" i="16"/>
  <c r="R8" i="16"/>
  <c r="R7" i="16"/>
  <c r="R6" i="16"/>
  <c r="P10" i="16"/>
  <c r="P9" i="16"/>
  <c r="P8" i="16"/>
  <c r="P7" i="16"/>
  <c r="P6" i="16"/>
  <c r="P11" i="16" s="1"/>
  <c r="N10" i="16"/>
  <c r="N9" i="16"/>
  <c r="N8" i="16"/>
  <c r="N7" i="16"/>
  <c r="N6" i="16"/>
  <c r="L10" i="16"/>
  <c r="L9" i="16"/>
  <c r="L8" i="16"/>
  <c r="L7" i="16"/>
  <c r="L6" i="16"/>
  <c r="L11" i="16" s="1"/>
  <c r="J10" i="16"/>
  <c r="J9" i="16"/>
  <c r="J8" i="16"/>
  <c r="J7" i="16"/>
  <c r="J6" i="16"/>
  <c r="J11" i="16" s="1"/>
  <c r="H10" i="16"/>
  <c r="H9" i="16"/>
  <c r="H8" i="16"/>
  <c r="H7" i="16"/>
  <c r="H6" i="16"/>
  <c r="F10" i="16"/>
  <c r="F9" i="16"/>
  <c r="F8" i="16"/>
  <c r="F6" i="16"/>
  <c r="G6" i="16" s="1"/>
  <c r="AD7" i="16"/>
  <c r="X11" i="16"/>
  <c r="T11" i="16"/>
  <c r="N11" i="16"/>
  <c r="K6" i="16"/>
  <c r="I6" i="16"/>
  <c r="H11" i="16"/>
  <c r="F6" i="6" l="1"/>
  <c r="F10" i="6"/>
  <c r="F11" i="6"/>
  <c r="F12" i="6"/>
  <c r="F13" i="6"/>
  <c r="F7" i="6"/>
  <c r="C23" i="18"/>
  <c r="D29" i="18"/>
  <c r="F4" i="18"/>
  <c r="N4" i="18"/>
  <c r="G4" i="18"/>
  <c r="H4" i="18"/>
  <c r="I4" i="18"/>
  <c r="J4" i="18"/>
  <c r="C4" i="18"/>
  <c r="O4" i="18" s="1"/>
  <c r="K4" i="18"/>
  <c r="D4" i="18"/>
  <c r="Y11" i="17"/>
  <c r="V11" i="17"/>
  <c r="Q11" i="17"/>
  <c r="I11" i="17"/>
  <c r="AD7" i="17"/>
  <c r="F11" i="17"/>
  <c r="G6" i="17"/>
  <c r="AD9" i="17"/>
  <c r="AD10" i="17"/>
  <c r="W11" i="17"/>
  <c r="S11" i="17"/>
  <c r="O11" i="17"/>
  <c r="G11" i="17"/>
  <c r="U6" i="17"/>
  <c r="U11" i="17" s="1"/>
  <c r="K8" i="17"/>
  <c r="K11" i="17" s="1"/>
  <c r="AA8" i="17"/>
  <c r="AA11" i="17" s="1"/>
  <c r="H11" i="17"/>
  <c r="P11" i="17"/>
  <c r="X11" i="17"/>
  <c r="M6" i="17"/>
  <c r="M11" i="17" s="1"/>
  <c r="AC6" i="17"/>
  <c r="AC11" i="17" s="1"/>
  <c r="S8" i="17"/>
  <c r="AD8" i="16"/>
  <c r="C18" i="16" s="1"/>
  <c r="K11" i="16"/>
  <c r="AD10" i="16"/>
  <c r="C19" i="16" s="1"/>
  <c r="I11" i="16"/>
  <c r="F11" i="16"/>
  <c r="G11" i="16"/>
  <c r="C5" i="6" s="1"/>
  <c r="Q6" i="16"/>
  <c r="Q11" i="16" s="1"/>
  <c r="U6" i="16"/>
  <c r="U11" i="16" s="1"/>
  <c r="Y6" i="16"/>
  <c r="Y11" i="16" s="1"/>
  <c r="AC6" i="16"/>
  <c r="AC11" i="16" s="1"/>
  <c r="O6" i="16"/>
  <c r="O11" i="16" s="1"/>
  <c r="S6" i="16"/>
  <c r="S11" i="16" s="1"/>
  <c r="W6" i="16"/>
  <c r="W11" i="16" s="1"/>
  <c r="AA6" i="16"/>
  <c r="AA11" i="16" s="1"/>
  <c r="F5" i="6" l="1"/>
  <c r="C19" i="17"/>
  <c r="AD8" i="17"/>
  <c r="C18" i="17" s="1"/>
  <c r="AD6" i="17"/>
  <c r="AD6" i="16"/>
  <c r="AD11" i="17" l="1"/>
  <c r="C17" i="17"/>
  <c r="AD11" i="16"/>
  <c r="C17" i="16"/>
  <c r="AB23" i="7"/>
  <c r="Z23" i="7"/>
  <c r="X23" i="7"/>
  <c r="V23" i="7"/>
  <c r="T23" i="7"/>
  <c r="AC22" i="7"/>
  <c r="AA22" i="7"/>
  <c r="Y22" i="7"/>
  <c r="W22" i="7"/>
  <c r="U22" i="7"/>
  <c r="S22" i="7"/>
  <c r="Q22" i="7"/>
  <c r="O22" i="7"/>
  <c r="M22" i="7"/>
  <c r="K22" i="7"/>
  <c r="I22" i="7"/>
  <c r="G22" i="7"/>
  <c r="AD22" i="7" s="1"/>
  <c r="AC21" i="7"/>
  <c r="AA21" i="7"/>
  <c r="Y21" i="7"/>
  <c r="W21" i="7"/>
  <c r="U21" i="7"/>
  <c r="S21" i="7"/>
  <c r="Q21" i="7"/>
  <c r="O21" i="7"/>
  <c r="M21" i="7"/>
  <c r="K21" i="7"/>
  <c r="I21" i="7"/>
  <c r="G21" i="7"/>
  <c r="AD20" i="7"/>
  <c r="AC20" i="7"/>
  <c r="AA20" i="7"/>
  <c r="Y20" i="7"/>
  <c r="W20" i="7"/>
  <c r="U20" i="7"/>
  <c r="S20" i="7"/>
  <c r="Q20" i="7"/>
  <c r="O20" i="7"/>
  <c r="M20" i="7"/>
  <c r="K20" i="7"/>
  <c r="I20" i="7"/>
  <c r="G20" i="7"/>
  <c r="AC19" i="7"/>
  <c r="AA19" i="7"/>
  <c r="Y19" i="7"/>
  <c r="W19" i="7"/>
  <c r="U19" i="7"/>
  <c r="S19" i="7"/>
  <c r="Q19" i="7"/>
  <c r="O19" i="7"/>
  <c r="M19" i="7"/>
  <c r="K19" i="7"/>
  <c r="I19" i="7"/>
  <c r="G19" i="7"/>
  <c r="AD19" i="7" s="1"/>
  <c r="AC18" i="7"/>
  <c r="AA18" i="7"/>
  <c r="Y18" i="7"/>
  <c r="W18" i="7"/>
  <c r="U18" i="7"/>
  <c r="S18" i="7"/>
  <c r="Q18" i="7"/>
  <c r="O18" i="7"/>
  <c r="M18" i="7"/>
  <c r="K18" i="7"/>
  <c r="I18" i="7"/>
  <c r="G18" i="7"/>
  <c r="AC17" i="7"/>
  <c r="AA17" i="7"/>
  <c r="Y17" i="7"/>
  <c r="W17" i="7"/>
  <c r="U17" i="7"/>
  <c r="S17" i="7"/>
  <c r="Q17" i="7"/>
  <c r="O17" i="7"/>
  <c r="M17" i="7"/>
  <c r="K17" i="7"/>
  <c r="I17" i="7"/>
  <c r="G17" i="7"/>
  <c r="AD17" i="7" s="1"/>
  <c r="AC16" i="7"/>
  <c r="AA16" i="7"/>
  <c r="Y16" i="7"/>
  <c r="W16" i="7"/>
  <c r="U16" i="7"/>
  <c r="S16" i="7"/>
  <c r="Q16" i="7"/>
  <c r="O16" i="7"/>
  <c r="M16" i="7"/>
  <c r="K16" i="7"/>
  <c r="I16" i="7"/>
  <c r="G16" i="7"/>
  <c r="AD16" i="7" s="1"/>
  <c r="AC15" i="7"/>
  <c r="AA15" i="7"/>
  <c r="Y15" i="7"/>
  <c r="W15" i="7"/>
  <c r="U15" i="7"/>
  <c r="S15" i="7"/>
  <c r="Q15" i="7"/>
  <c r="O15" i="7"/>
  <c r="M15" i="7"/>
  <c r="K15" i="7"/>
  <c r="I15" i="7"/>
  <c r="G15" i="7"/>
  <c r="AC14" i="7"/>
  <c r="AA14" i="7"/>
  <c r="Y14" i="7"/>
  <c r="W14" i="7"/>
  <c r="U14" i="7"/>
  <c r="S14" i="7"/>
  <c r="Q14" i="7"/>
  <c r="O14" i="7"/>
  <c r="M14" i="7"/>
  <c r="K14" i="7"/>
  <c r="I14" i="7"/>
  <c r="G14" i="7"/>
  <c r="AD14" i="7" s="1"/>
  <c r="AC13" i="7"/>
  <c r="AA13" i="7"/>
  <c r="Y13" i="7"/>
  <c r="W13" i="7"/>
  <c r="U13" i="7"/>
  <c r="S13" i="7"/>
  <c r="Q13" i="7"/>
  <c r="O13" i="7"/>
  <c r="M13" i="7"/>
  <c r="K13" i="7"/>
  <c r="I13" i="7"/>
  <c r="G13" i="7"/>
  <c r="AD13" i="7" s="1"/>
  <c r="AC12" i="7"/>
  <c r="AA12" i="7"/>
  <c r="Y12" i="7"/>
  <c r="W12" i="7"/>
  <c r="U12" i="7"/>
  <c r="S12" i="7"/>
  <c r="Q12" i="7"/>
  <c r="O12" i="7"/>
  <c r="M12" i="7"/>
  <c r="K12" i="7"/>
  <c r="I12" i="7"/>
  <c r="G12" i="7"/>
  <c r="AD12" i="7" s="1"/>
  <c r="AC11" i="7"/>
  <c r="AA11" i="7"/>
  <c r="Y11" i="7"/>
  <c r="W11" i="7"/>
  <c r="U11" i="7"/>
  <c r="S11" i="7"/>
  <c r="Q11" i="7"/>
  <c r="Q23" i="7" s="1"/>
  <c r="O11" i="7"/>
  <c r="K11" i="7"/>
  <c r="I11" i="7"/>
  <c r="G11" i="7"/>
  <c r="AC10" i="7"/>
  <c r="AA10" i="7"/>
  <c r="Y10" i="7"/>
  <c r="W10" i="7"/>
  <c r="U10" i="7"/>
  <c r="S10" i="7"/>
  <c r="Q10" i="7"/>
  <c r="O10" i="7"/>
  <c r="M10" i="7"/>
  <c r="K10" i="7"/>
  <c r="I10" i="7"/>
  <c r="AC9" i="7"/>
  <c r="AA9" i="7"/>
  <c r="Y9" i="7"/>
  <c r="W9" i="7"/>
  <c r="U9" i="7"/>
  <c r="S9" i="7"/>
  <c r="Q9" i="7"/>
  <c r="O9" i="7"/>
  <c r="M9" i="7"/>
  <c r="K9" i="7"/>
  <c r="I9" i="7"/>
  <c r="AC8" i="7"/>
  <c r="AA8" i="7"/>
  <c r="Y8" i="7"/>
  <c r="W8" i="7"/>
  <c r="U8" i="7"/>
  <c r="S8" i="7"/>
  <c r="Q8" i="7"/>
  <c r="O8" i="7"/>
  <c r="M8" i="7"/>
  <c r="K8" i="7"/>
  <c r="I8" i="7"/>
  <c r="G8" i="7"/>
  <c r="AD8" i="7" s="1"/>
  <c r="AC7" i="7"/>
  <c r="AA7" i="7"/>
  <c r="AA23" i="7" s="1"/>
  <c r="Y7" i="7"/>
  <c r="W7" i="7"/>
  <c r="U7" i="7"/>
  <c r="S7" i="7"/>
  <c r="Q7" i="7"/>
  <c r="O7" i="7"/>
  <c r="M7" i="7"/>
  <c r="K7" i="7"/>
  <c r="I7" i="7"/>
  <c r="G7" i="7"/>
  <c r="AB10" i="14"/>
  <c r="AC10" i="14" s="1"/>
  <c r="Z10" i="14"/>
  <c r="AA10" i="14" s="1"/>
  <c r="X10" i="14"/>
  <c r="Y10" i="14" s="1"/>
  <c r="V10" i="14"/>
  <c r="W10" i="14" s="1"/>
  <c r="T10" i="14"/>
  <c r="U10" i="14" s="1"/>
  <c r="R10" i="14"/>
  <c r="S10" i="14" s="1"/>
  <c r="P10" i="14"/>
  <c r="Q10" i="14" s="1"/>
  <c r="N10" i="14"/>
  <c r="O10" i="14" s="1"/>
  <c r="L10" i="14"/>
  <c r="M10" i="14" s="1"/>
  <c r="J10" i="14"/>
  <c r="K10" i="14" s="1"/>
  <c r="H10" i="14"/>
  <c r="I10" i="14" s="1"/>
  <c r="F10" i="14"/>
  <c r="G10" i="14" s="1"/>
  <c r="AB9" i="14"/>
  <c r="Z9" i="14"/>
  <c r="X9" i="14"/>
  <c r="V9" i="14"/>
  <c r="T9" i="14"/>
  <c r="R9" i="14"/>
  <c r="P9" i="14"/>
  <c r="N9" i="14"/>
  <c r="L9" i="14"/>
  <c r="J9" i="14"/>
  <c r="H9" i="14"/>
  <c r="F9" i="14"/>
  <c r="AB8" i="14"/>
  <c r="AC8" i="14" s="1"/>
  <c r="Z8" i="14"/>
  <c r="AA8" i="14" s="1"/>
  <c r="X8" i="14"/>
  <c r="Y8" i="14" s="1"/>
  <c r="V8" i="14"/>
  <c r="W8" i="14" s="1"/>
  <c r="T8" i="14"/>
  <c r="U8" i="14" s="1"/>
  <c r="R8" i="14"/>
  <c r="S8" i="14" s="1"/>
  <c r="P8" i="14"/>
  <c r="Q8" i="14" s="1"/>
  <c r="N8" i="14"/>
  <c r="O8" i="14" s="1"/>
  <c r="L8" i="14"/>
  <c r="M8" i="14" s="1"/>
  <c r="J8" i="14"/>
  <c r="K8" i="14" s="1"/>
  <c r="H8" i="14"/>
  <c r="I8" i="14" s="1"/>
  <c r="F8" i="14"/>
  <c r="G8" i="14" s="1"/>
  <c r="AB7" i="14"/>
  <c r="Z7" i="14"/>
  <c r="X7" i="14"/>
  <c r="V7" i="14"/>
  <c r="T7" i="14"/>
  <c r="R7" i="14"/>
  <c r="P7" i="14"/>
  <c r="N7" i="14"/>
  <c r="L7" i="14"/>
  <c r="J7" i="14"/>
  <c r="H7" i="14"/>
  <c r="F7" i="14"/>
  <c r="AB6" i="14"/>
  <c r="AC6" i="14" s="1"/>
  <c r="Z6" i="14"/>
  <c r="AA6" i="14" s="1"/>
  <c r="X6" i="14"/>
  <c r="Y6" i="14" s="1"/>
  <c r="V6" i="14"/>
  <c r="W6" i="14" s="1"/>
  <c r="T6" i="14"/>
  <c r="U6" i="14" s="1"/>
  <c r="R6" i="14"/>
  <c r="S6" i="14" s="1"/>
  <c r="P6" i="14"/>
  <c r="Q6" i="14" s="1"/>
  <c r="N6" i="14"/>
  <c r="O6" i="14" s="1"/>
  <c r="L6" i="14"/>
  <c r="M6" i="14" s="1"/>
  <c r="J6" i="14"/>
  <c r="K6" i="14" s="1"/>
  <c r="H6" i="14"/>
  <c r="I6" i="14" s="1"/>
  <c r="F6" i="14"/>
  <c r="G6" i="14" s="1"/>
  <c r="G15" i="15"/>
  <c r="I15" i="15"/>
  <c r="K15" i="15"/>
  <c r="M15" i="15"/>
  <c r="O15" i="15"/>
  <c r="Q15" i="15"/>
  <c r="S15" i="15"/>
  <c r="U15" i="15"/>
  <c r="W15" i="15"/>
  <c r="Y15" i="15"/>
  <c r="AA15" i="15"/>
  <c r="AC15" i="15"/>
  <c r="AB23" i="15"/>
  <c r="Z23" i="15"/>
  <c r="X23" i="15"/>
  <c r="V23" i="15"/>
  <c r="T23" i="15"/>
  <c r="AC22" i="15"/>
  <c r="AA22" i="15"/>
  <c r="Y22" i="15"/>
  <c r="W22" i="15"/>
  <c r="U22" i="15"/>
  <c r="S22" i="15"/>
  <c r="Q22" i="15"/>
  <c r="O22" i="15"/>
  <c r="M22" i="15"/>
  <c r="K22" i="15"/>
  <c r="I22" i="15"/>
  <c r="G22" i="15"/>
  <c r="AD22" i="15" s="1"/>
  <c r="AC21" i="15"/>
  <c r="AA21" i="15"/>
  <c r="Y21" i="15"/>
  <c r="W21" i="15"/>
  <c r="U21" i="15"/>
  <c r="S21" i="15"/>
  <c r="Q21" i="15"/>
  <c r="O21" i="15"/>
  <c r="M21" i="15"/>
  <c r="K21" i="15"/>
  <c r="I21" i="15"/>
  <c r="G21" i="15"/>
  <c r="AC20" i="15"/>
  <c r="AA20" i="15"/>
  <c r="Y20" i="15"/>
  <c r="W20" i="15"/>
  <c r="U20" i="15"/>
  <c r="S20" i="15"/>
  <c r="Q20" i="15"/>
  <c r="O20" i="15"/>
  <c r="M20" i="15"/>
  <c r="K20" i="15"/>
  <c r="I20" i="15"/>
  <c r="G20" i="15"/>
  <c r="AD20" i="15" s="1"/>
  <c r="AC19" i="15"/>
  <c r="AA19" i="15"/>
  <c r="Y19" i="15"/>
  <c r="W19" i="15"/>
  <c r="U19" i="15"/>
  <c r="S19" i="15"/>
  <c r="Q19" i="15"/>
  <c r="O19" i="15"/>
  <c r="M19" i="15"/>
  <c r="K19" i="15"/>
  <c r="I19" i="15"/>
  <c r="G19" i="15"/>
  <c r="AD19" i="15" s="1"/>
  <c r="AC18" i="15"/>
  <c r="AA18" i="15"/>
  <c r="Y18" i="15"/>
  <c r="W18" i="15"/>
  <c r="U18" i="15"/>
  <c r="S18" i="15"/>
  <c r="Q18" i="15"/>
  <c r="O18" i="15"/>
  <c r="M18" i="15"/>
  <c r="K18" i="15"/>
  <c r="I18" i="15"/>
  <c r="G18" i="15"/>
  <c r="AC17" i="15"/>
  <c r="AA17" i="15"/>
  <c r="Y17" i="15"/>
  <c r="W17" i="15"/>
  <c r="U17" i="15"/>
  <c r="S17" i="15"/>
  <c r="Q17" i="15"/>
  <c r="O17" i="15"/>
  <c r="M17" i="15"/>
  <c r="K17" i="15"/>
  <c r="I17" i="15"/>
  <c r="G17" i="15"/>
  <c r="AD17" i="15" s="1"/>
  <c r="AC16" i="15"/>
  <c r="AA16" i="15"/>
  <c r="Y16" i="15"/>
  <c r="W16" i="15"/>
  <c r="U16" i="15"/>
  <c r="S16" i="15"/>
  <c r="Q16" i="15"/>
  <c r="O16" i="15"/>
  <c r="M16" i="15"/>
  <c r="K16" i="15"/>
  <c r="I16" i="15"/>
  <c r="G16" i="15"/>
  <c r="AD16" i="15" s="1"/>
  <c r="AD15" i="15"/>
  <c r="AC14" i="15"/>
  <c r="AA14" i="15"/>
  <c r="Y14" i="15"/>
  <c r="W14" i="15"/>
  <c r="U14" i="15"/>
  <c r="S14" i="15"/>
  <c r="Q14" i="15"/>
  <c r="O14" i="15"/>
  <c r="M14" i="15"/>
  <c r="K14" i="15"/>
  <c r="I14" i="15"/>
  <c r="G14" i="15"/>
  <c r="AD14" i="15" s="1"/>
  <c r="AC13" i="15"/>
  <c r="AA13" i="15"/>
  <c r="Y13" i="15"/>
  <c r="W13" i="15"/>
  <c r="U13" i="15"/>
  <c r="S13" i="15"/>
  <c r="Q13" i="15"/>
  <c r="O13" i="15"/>
  <c r="M13" i="15"/>
  <c r="K13" i="15"/>
  <c r="I13" i="15"/>
  <c r="G13" i="15"/>
  <c r="AD13" i="15" s="1"/>
  <c r="AC12" i="15"/>
  <c r="AA12" i="15"/>
  <c r="Y12" i="15"/>
  <c r="W12" i="15"/>
  <c r="U12" i="15"/>
  <c r="S12" i="15"/>
  <c r="Q12" i="15"/>
  <c r="O12" i="15"/>
  <c r="M12" i="15"/>
  <c r="K12" i="15"/>
  <c r="I12" i="15"/>
  <c r="G12" i="15"/>
  <c r="AD12" i="15" s="1"/>
  <c r="AC11" i="15"/>
  <c r="AA11" i="15"/>
  <c r="Y11" i="15"/>
  <c r="W11" i="15"/>
  <c r="U11" i="15"/>
  <c r="S11" i="15"/>
  <c r="Q11" i="15"/>
  <c r="O11" i="15"/>
  <c r="K11" i="15"/>
  <c r="I11" i="15"/>
  <c r="G11" i="15"/>
  <c r="AC10" i="15"/>
  <c r="AA10" i="15"/>
  <c r="Y10" i="15"/>
  <c r="W10" i="15"/>
  <c r="U10" i="15"/>
  <c r="S10" i="15"/>
  <c r="Q10" i="15"/>
  <c r="O10" i="15"/>
  <c r="M10" i="15"/>
  <c r="K10" i="15"/>
  <c r="I10" i="15"/>
  <c r="AC9" i="15"/>
  <c r="AA9" i="15"/>
  <c r="Y9" i="15"/>
  <c r="W9" i="15"/>
  <c r="U9" i="15"/>
  <c r="S9" i="15"/>
  <c r="Q9" i="15"/>
  <c r="O9" i="15"/>
  <c r="M9" i="15"/>
  <c r="K9" i="15"/>
  <c r="I9" i="15"/>
  <c r="AC8" i="15"/>
  <c r="AA8" i="15"/>
  <c r="AA23" i="15" s="1"/>
  <c r="Y8" i="15"/>
  <c r="W8" i="15"/>
  <c r="U8" i="15"/>
  <c r="S8" i="15"/>
  <c r="Q8" i="15"/>
  <c r="O8" i="15"/>
  <c r="M8" i="15"/>
  <c r="K8" i="15"/>
  <c r="I8" i="15"/>
  <c r="G8" i="15"/>
  <c r="AD8" i="15" s="1"/>
  <c r="AC7" i="15"/>
  <c r="AA7" i="15"/>
  <c r="Y7" i="15"/>
  <c r="W7" i="15"/>
  <c r="U7" i="15"/>
  <c r="S7" i="15"/>
  <c r="Q7" i="15"/>
  <c r="O7" i="15"/>
  <c r="M7" i="15"/>
  <c r="M23" i="15" s="1"/>
  <c r="K7" i="15"/>
  <c r="I7" i="15"/>
  <c r="G7" i="15"/>
  <c r="AD7" i="15" s="1"/>
  <c r="AD21" i="15" l="1"/>
  <c r="C28" i="15" s="1"/>
  <c r="AC23" i="15"/>
  <c r="U23" i="15"/>
  <c r="S23" i="15"/>
  <c r="Q23" i="15"/>
  <c r="AD11" i="15"/>
  <c r="Y23" i="15"/>
  <c r="W23" i="15"/>
  <c r="O23" i="15"/>
  <c r="K23" i="15"/>
  <c r="I23" i="15"/>
  <c r="AD18" i="15"/>
  <c r="C27" i="15" s="1"/>
  <c r="C20" i="17"/>
  <c r="D17" i="17" s="1"/>
  <c r="AC23" i="7"/>
  <c r="U23" i="7"/>
  <c r="M23" i="7"/>
  <c r="AD15" i="7"/>
  <c r="C20" i="16"/>
  <c r="D17" i="16" s="1"/>
  <c r="O23" i="7"/>
  <c r="AD21" i="7"/>
  <c r="C28" i="7" s="1"/>
  <c r="S23" i="7"/>
  <c r="I23" i="7"/>
  <c r="AD18" i="7"/>
  <c r="C27" i="7" s="1"/>
  <c r="Y23" i="7"/>
  <c r="W23" i="7"/>
  <c r="K23" i="7"/>
  <c r="AD11" i="7"/>
  <c r="G23" i="7"/>
  <c r="AD7" i="7"/>
  <c r="G23" i="15"/>
  <c r="AD23" i="15" l="1"/>
  <c r="D20" i="17"/>
  <c r="D18" i="17"/>
  <c r="D19" i="17"/>
  <c r="D20" i="16"/>
  <c r="D18" i="16"/>
  <c r="D19" i="16"/>
  <c r="AD23" i="7"/>
  <c r="C26" i="7"/>
  <c r="C29" i="15"/>
  <c r="D26" i="15" s="1"/>
  <c r="C29" i="7" l="1"/>
  <c r="D26" i="7" s="1"/>
  <c r="D29" i="15"/>
  <c r="D27" i="15"/>
  <c r="D28" i="15"/>
  <c r="AB11" i="14"/>
  <c r="Z11" i="14"/>
  <c r="X11" i="14"/>
  <c r="V11" i="14"/>
  <c r="AD8" i="14"/>
  <c r="C18" i="14" s="1"/>
  <c r="T11" i="14"/>
  <c r="R11" i="14"/>
  <c r="N11" i="14"/>
  <c r="L11" i="14"/>
  <c r="J11" i="14"/>
  <c r="F11" i="14"/>
  <c r="AC11" i="14"/>
  <c r="B16" i="6" s="1"/>
  <c r="E16" i="6" s="1"/>
  <c r="AA11" i="14"/>
  <c r="B15" i="6" s="1"/>
  <c r="E15" i="6" s="1"/>
  <c r="Y11" i="14"/>
  <c r="B14" i="6" s="1"/>
  <c r="E14" i="6" s="1"/>
  <c r="W11" i="14"/>
  <c r="B13" i="6" s="1"/>
  <c r="E13" i="6" s="1"/>
  <c r="C17" i="6"/>
  <c r="H23" i="6"/>
  <c r="H24" i="6"/>
  <c r="H25" i="6"/>
  <c r="D29" i="7" l="1"/>
  <c r="D27" i="7"/>
  <c r="D28" i="7"/>
  <c r="AD6" i="14"/>
  <c r="I11" i="14"/>
  <c r="B6" i="6" s="1"/>
  <c r="E6" i="6" s="1"/>
  <c r="AD9" i="14"/>
  <c r="AD10" i="14"/>
  <c r="F19" i="6"/>
  <c r="K11" i="14"/>
  <c r="B7" i="6" s="1"/>
  <c r="E7" i="6" s="1"/>
  <c r="O11" i="14"/>
  <c r="B9" i="6" s="1"/>
  <c r="E9" i="6" s="1"/>
  <c r="Q11" i="14"/>
  <c r="B10" i="6" s="1"/>
  <c r="E10" i="6" s="1"/>
  <c r="S11" i="14"/>
  <c r="B11" i="6" s="1"/>
  <c r="E11" i="6" s="1"/>
  <c r="H11" i="14"/>
  <c r="P11" i="14"/>
  <c r="M11" i="14"/>
  <c r="B8" i="6" s="1"/>
  <c r="E8" i="6" s="1"/>
  <c r="U11" i="14"/>
  <c r="B12" i="6" s="1"/>
  <c r="E12" i="6" s="1"/>
  <c r="AD7" i="14"/>
  <c r="C19" i="14" l="1"/>
  <c r="AD11" i="14"/>
  <c r="C17" i="14"/>
  <c r="G11" i="14"/>
  <c r="B5" i="6" s="1"/>
  <c r="B17" i="6" l="1"/>
  <c r="E19" i="6"/>
  <c r="E5" i="6"/>
  <c r="C20" i="14"/>
  <c r="D17" i="14" s="1"/>
  <c r="D20" i="14" l="1"/>
  <c r="D18" i="14"/>
  <c r="D19" i="14"/>
  <c r="T23" i="10" l="1"/>
  <c r="V23" i="10"/>
  <c r="X23" i="10"/>
  <c r="Z23" i="10"/>
  <c r="AB23" i="10"/>
  <c r="K12" i="12"/>
  <c r="K13" i="12" s="1"/>
  <c r="O4" i="12"/>
  <c r="N12" i="12" s="1"/>
  <c r="N13" i="12" s="1"/>
  <c r="N4" i="12"/>
  <c r="M12" i="12" s="1"/>
  <c r="M13" i="12" s="1"/>
  <c r="M4" i="12"/>
  <c r="L12" i="12" s="1"/>
  <c r="L13" i="12" s="1"/>
  <c r="L4" i="12"/>
  <c r="K4" i="12"/>
  <c r="J12" i="12" s="1"/>
  <c r="J13" i="12" s="1"/>
  <c r="J4" i="12"/>
  <c r="I12" i="12" s="1"/>
  <c r="I13" i="12" s="1"/>
  <c r="I4" i="12"/>
  <c r="H12" i="12" s="1"/>
  <c r="H13" i="12" s="1"/>
  <c r="H4" i="12"/>
  <c r="G12" i="12" s="1"/>
  <c r="G13" i="12" s="1"/>
  <c r="G4" i="12"/>
  <c r="F12" i="12" s="1"/>
  <c r="F13" i="12" s="1"/>
  <c r="F4" i="12"/>
  <c r="E12" i="12" s="1"/>
  <c r="E13" i="12" s="1"/>
  <c r="E4" i="12"/>
  <c r="D12" i="12" s="1"/>
  <c r="D13" i="12" s="1"/>
  <c r="D4" i="12"/>
  <c r="C12" i="12" s="1"/>
  <c r="C13" i="12" s="1"/>
  <c r="C4" i="12"/>
  <c r="B12" i="12" s="1"/>
  <c r="B13" i="12" s="1"/>
  <c r="I23" i="11"/>
  <c r="K4" i="11"/>
  <c r="H4" i="11"/>
  <c r="C4" i="11"/>
  <c r="O3" i="11"/>
  <c r="G23" i="11" s="1"/>
  <c r="Q2" i="11"/>
  <c r="N4" i="11" s="1"/>
  <c r="O2" i="11"/>
  <c r="J23" i="11" s="1"/>
  <c r="C23" i="11" s="1"/>
  <c r="AC22" i="10"/>
  <c r="AA22" i="10"/>
  <c r="Y22" i="10"/>
  <c r="W22" i="10"/>
  <c r="U22" i="10"/>
  <c r="S22" i="10"/>
  <c r="Q22" i="10"/>
  <c r="O22" i="10"/>
  <c r="M22" i="10"/>
  <c r="K22" i="10"/>
  <c r="I22" i="10"/>
  <c r="G22" i="10"/>
  <c r="AC21" i="10"/>
  <c r="AA21" i="10"/>
  <c r="Y21" i="10"/>
  <c r="W21" i="10"/>
  <c r="U21" i="10"/>
  <c r="S21" i="10"/>
  <c r="Q21" i="10"/>
  <c r="O21" i="10"/>
  <c r="M21" i="10"/>
  <c r="K21" i="10"/>
  <c r="I21" i="10"/>
  <c r="G21" i="10"/>
  <c r="AC20" i="10"/>
  <c r="AA20" i="10"/>
  <c r="Y20" i="10"/>
  <c r="W20" i="10"/>
  <c r="U20" i="10"/>
  <c r="S20" i="10"/>
  <c r="Q20" i="10"/>
  <c r="O20" i="10"/>
  <c r="M20" i="10"/>
  <c r="K20" i="10"/>
  <c r="I20" i="10"/>
  <c r="G20" i="10"/>
  <c r="AC19" i="10"/>
  <c r="AA19" i="10"/>
  <c r="Y19" i="10"/>
  <c r="W19" i="10"/>
  <c r="U19" i="10"/>
  <c r="S19" i="10"/>
  <c r="Q19" i="10"/>
  <c r="O19" i="10"/>
  <c r="M19" i="10"/>
  <c r="K19" i="10"/>
  <c r="I19" i="10"/>
  <c r="G19" i="10"/>
  <c r="AC18" i="10"/>
  <c r="AA18" i="10"/>
  <c r="Y18" i="10"/>
  <c r="W18" i="10"/>
  <c r="U18" i="10"/>
  <c r="S18" i="10"/>
  <c r="O18" i="10"/>
  <c r="M18" i="10"/>
  <c r="K18" i="10"/>
  <c r="I18" i="10"/>
  <c r="G18" i="10"/>
  <c r="AC17" i="10"/>
  <c r="AA17" i="10"/>
  <c r="Y17" i="10"/>
  <c r="W17" i="10"/>
  <c r="U17" i="10"/>
  <c r="S17" i="10"/>
  <c r="Q17" i="10"/>
  <c r="O17" i="10"/>
  <c r="M17" i="10"/>
  <c r="K17" i="10"/>
  <c r="I17" i="10"/>
  <c r="G17" i="10"/>
  <c r="AC16" i="10"/>
  <c r="AA16" i="10"/>
  <c r="Y16" i="10"/>
  <c r="W16" i="10"/>
  <c r="U16" i="10"/>
  <c r="S16" i="10"/>
  <c r="Q16" i="10"/>
  <c r="O16" i="10"/>
  <c r="M16" i="10"/>
  <c r="K16" i="10"/>
  <c r="I16" i="10"/>
  <c r="G16" i="10"/>
  <c r="AC15" i="10"/>
  <c r="AA15" i="10"/>
  <c r="Y15" i="10"/>
  <c r="W15" i="10"/>
  <c r="U15" i="10"/>
  <c r="S15" i="10"/>
  <c r="Q15" i="10"/>
  <c r="O15" i="10"/>
  <c r="M15" i="10"/>
  <c r="K15" i="10"/>
  <c r="I15" i="10"/>
  <c r="G15" i="10"/>
  <c r="AC14" i="10"/>
  <c r="AA14" i="10"/>
  <c r="Y14" i="10"/>
  <c r="W14" i="10"/>
  <c r="U14" i="10"/>
  <c r="S14" i="10"/>
  <c r="Q14" i="10"/>
  <c r="O14" i="10"/>
  <c r="M14" i="10"/>
  <c r="K14" i="10"/>
  <c r="I14" i="10"/>
  <c r="G14" i="10"/>
  <c r="AC13" i="10"/>
  <c r="AA13" i="10"/>
  <c r="Y13" i="10"/>
  <c r="W13" i="10"/>
  <c r="U13" i="10"/>
  <c r="S13" i="10"/>
  <c r="Q13" i="10"/>
  <c r="O13" i="10"/>
  <c r="M13" i="10"/>
  <c r="K13" i="10"/>
  <c r="I13" i="10"/>
  <c r="G13" i="10"/>
  <c r="AC12" i="10"/>
  <c r="AA12" i="10"/>
  <c r="Y12" i="10"/>
  <c r="W12" i="10"/>
  <c r="U12" i="10"/>
  <c r="S12" i="10"/>
  <c r="Q12" i="10"/>
  <c r="O12" i="10"/>
  <c r="M12" i="10"/>
  <c r="K12" i="10"/>
  <c r="I12" i="10"/>
  <c r="G12" i="10"/>
  <c r="AC11" i="10"/>
  <c r="AA11" i="10"/>
  <c r="Y11" i="10"/>
  <c r="W11" i="10"/>
  <c r="U11" i="10"/>
  <c r="S11" i="10"/>
  <c r="Q11" i="10"/>
  <c r="O11" i="10"/>
  <c r="K11" i="10"/>
  <c r="I11" i="10"/>
  <c r="G11" i="10"/>
  <c r="AC10" i="10"/>
  <c r="AA10" i="10"/>
  <c r="Y10" i="10"/>
  <c r="W10" i="10"/>
  <c r="U10" i="10"/>
  <c r="S10" i="10"/>
  <c r="Q10" i="10"/>
  <c r="O10" i="10"/>
  <c r="M10" i="10"/>
  <c r="K10" i="10"/>
  <c r="I10" i="10"/>
  <c r="AC9" i="10"/>
  <c r="AA9" i="10"/>
  <c r="Y9" i="10"/>
  <c r="W9" i="10"/>
  <c r="U9" i="10"/>
  <c r="S9" i="10"/>
  <c r="Q9" i="10"/>
  <c r="O9" i="10"/>
  <c r="M9" i="10"/>
  <c r="K9" i="10"/>
  <c r="I9" i="10"/>
  <c r="AC8" i="10"/>
  <c r="AA8" i="10"/>
  <c r="Y8" i="10"/>
  <c r="W8" i="10"/>
  <c r="U8" i="10"/>
  <c r="S8" i="10"/>
  <c r="Q8" i="10"/>
  <c r="O8" i="10"/>
  <c r="M8" i="10"/>
  <c r="K8" i="10"/>
  <c r="I8" i="10"/>
  <c r="G8" i="10"/>
  <c r="AC7" i="10"/>
  <c r="AA7" i="10"/>
  <c r="Y7" i="10"/>
  <c r="W7" i="10"/>
  <c r="U7" i="10"/>
  <c r="S7" i="10"/>
  <c r="Q7" i="10"/>
  <c r="O7" i="10"/>
  <c r="M7" i="10"/>
  <c r="K7" i="10"/>
  <c r="I7" i="10"/>
  <c r="G7" i="10"/>
  <c r="M23" i="10" l="1"/>
  <c r="I23" i="10"/>
  <c r="K23" i="10"/>
  <c r="O23" i="10"/>
  <c r="D29" i="11"/>
  <c r="Q23" i="10"/>
  <c r="W23" i="10"/>
  <c r="S23" i="10"/>
  <c r="U23" i="10"/>
  <c r="AC23" i="10"/>
  <c r="AA23" i="10"/>
  <c r="Y23" i="10"/>
  <c r="AD7" i="10"/>
  <c r="AD8" i="10"/>
  <c r="AD11" i="10"/>
  <c r="AD12" i="10"/>
  <c r="AD13" i="10"/>
  <c r="AD14" i="10"/>
  <c r="AD15" i="10"/>
  <c r="AD16" i="10"/>
  <c r="AD17" i="10"/>
  <c r="AD18" i="10"/>
  <c r="C27" i="10" s="1"/>
  <c r="AD19" i="10"/>
  <c r="AD20" i="10"/>
  <c r="AD21" i="10"/>
  <c r="AD22" i="10"/>
  <c r="D4" i="11"/>
  <c r="L4" i="11"/>
  <c r="G23" i="10"/>
  <c r="G4" i="11"/>
  <c r="E4" i="11"/>
  <c r="I4" i="11"/>
  <c r="M4" i="11"/>
  <c r="F4" i="11"/>
  <c r="J4" i="11"/>
  <c r="C26" i="10" l="1"/>
  <c r="C28" i="10"/>
  <c r="O4" i="11"/>
  <c r="AD23" i="10"/>
  <c r="C29" i="10" l="1"/>
  <c r="D26" i="10" s="1"/>
  <c r="D29" i="10" l="1"/>
  <c r="D27" i="10"/>
  <c r="D28" i="10"/>
  <c r="D17" i="6"/>
  <c r="G12" i="9"/>
  <c r="G13" i="9" s="1"/>
  <c r="O4" i="9"/>
  <c r="N12" i="9" s="1"/>
  <c r="N13" i="9" s="1"/>
  <c r="N4" i="9"/>
  <c r="M12" i="9" s="1"/>
  <c r="M13" i="9" s="1"/>
  <c r="M4" i="9"/>
  <c r="L12" i="9" s="1"/>
  <c r="L13" i="9" s="1"/>
  <c r="L4" i="9"/>
  <c r="K12" i="9" s="1"/>
  <c r="K13" i="9" s="1"/>
  <c r="K4" i="9"/>
  <c r="J12" i="9" s="1"/>
  <c r="J13" i="9" s="1"/>
  <c r="J4" i="9"/>
  <c r="I12" i="9" s="1"/>
  <c r="I13" i="9" s="1"/>
  <c r="I4" i="9"/>
  <c r="H12" i="9" s="1"/>
  <c r="H13" i="9" s="1"/>
  <c r="H4" i="9"/>
  <c r="G4" i="9"/>
  <c r="F12" i="9" s="1"/>
  <c r="F13" i="9" s="1"/>
  <c r="F4" i="9"/>
  <c r="E12" i="9" s="1"/>
  <c r="E13" i="9" s="1"/>
  <c r="E4" i="9"/>
  <c r="D12" i="9" s="1"/>
  <c r="D13" i="9" s="1"/>
  <c r="D4" i="9"/>
  <c r="C12" i="9" s="1"/>
  <c r="C13" i="9" s="1"/>
  <c r="C4" i="9"/>
  <c r="B12" i="9" s="1"/>
  <c r="B13" i="9" s="1"/>
  <c r="I23" i="8"/>
  <c r="Q2" i="8" s="1"/>
  <c r="O3" i="8"/>
  <c r="G23" i="8" s="1"/>
  <c r="O2" i="8"/>
  <c r="J23" i="8" s="1"/>
  <c r="C23" i="8" s="1"/>
  <c r="N4" i="8" l="1"/>
  <c r="K4" i="8"/>
  <c r="G4" i="8"/>
  <c r="C4" i="8"/>
  <c r="D29" i="8"/>
  <c r="D4" i="8"/>
  <c r="H4" i="8"/>
  <c r="L4" i="8"/>
  <c r="E4" i="8"/>
  <c r="I4" i="8"/>
  <c r="M4" i="8"/>
  <c r="F4" i="8"/>
  <c r="J4" i="8"/>
  <c r="O4" i="8" l="1"/>
</calcChain>
</file>

<file path=xl/sharedStrings.xml><?xml version="1.0" encoding="utf-8"?>
<sst xmlns="http://schemas.openxmlformats.org/spreadsheetml/2006/main" count="856" uniqueCount="152">
  <si>
    <t>แบบฟอร์ม 1.5(1)</t>
  </si>
  <si>
    <t>โปรแกรมการคำนวณคาร์บอนฟุตพริ้นท์พัฒนาโดย องค์การบริหารจัดการก๊าซเรือนกระจก (องค์การมหาชน) หรือ อบก.</t>
  </si>
  <si>
    <t>ขอบเขตการดำเนินงาน</t>
  </si>
  <si>
    <t>รายการ</t>
  </si>
  <si>
    <t>EF</t>
  </si>
  <si>
    <t>หน่วย</t>
  </si>
  <si>
    <t>หน่วย
การเก็บข้อมูล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</si>
  <si>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</si>
  <si>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</si>
  <si>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</si>
  <si>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</si>
  <si>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</si>
  <si>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</si>
  <si>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</si>
  <si>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</si>
  <si>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</si>
  <si>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</si>
  <si>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</si>
  <si>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</si>
  <si>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รวม</t>
  </si>
  <si>
    <t>ปริมาณ</t>
  </si>
  <si>
    <t>CF</t>
  </si>
  <si>
    <t>ประเภท 1</t>
  </si>
  <si>
    <t>1. การเผาไหม้แบบอยู่กับที่ (Stationary Combustion)</t>
  </si>
  <si>
    <t>การใช้น้ำมันสำหรับงานอาคาร</t>
  </si>
  <si>
    <t xml:space="preserve">Diesel (Generator) </t>
  </si>
  <si>
    <t>kg CO2e/ลิตร</t>
  </si>
  <si>
    <t>ลิตร</t>
  </si>
  <si>
    <t>tCO2e</t>
  </si>
  <si>
    <t xml:space="preserve">Diesel (Fire pump) </t>
  </si>
  <si>
    <t>2. การเผาไหม้แบบเคลื่อนที่ (Mobile Combustion)</t>
  </si>
  <si>
    <t>การใช้น้ำมันสำหรับการเดินทาง (รถตู้  รถมอเตอร์ไซค์)</t>
  </si>
  <si>
    <t xml:space="preserve">น้ำมัน Diesel </t>
  </si>
  <si>
    <t>น้ำมัน Gasohol 91, E20, E85</t>
  </si>
  <si>
    <t>น้ำมัน Gasohol 95</t>
  </si>
  <si>
    <t>3. การใช้สารดับเพลิง (CO2)</t>
  </si>
  <si>
    <t>kg CO2e/kgCO2</t>
  </si>
  <si>
    <t>kg</t>
  </si>
  <si>
    <t>4. การปล่อยสารมีเทนจากระบบ septic tank</t>
  </si>
  <si>
    <t>kg CO2e/kgH4</t>
  </si>
  <si>
    <t>kgCH4</t>
  </si>
  <si>
    <t>5. การปล่อยสารมีเทนจากบ่อบำบัดน้ำเสียแบบไม่เติมอากาศ</t>
  </si>
  <si>
    <t>kg CO2e/kgCH4</t>
  </si>
  <si>
    <t>6.การใช้สารทำความเย็นชนิด R134a</t>
  </si>
  <si>
    <t>kg CO2e/kgCH2FCF3</t>
  </si>
  <si>
    <t>kgCH2FCF3</t>
  </si>
  <si>
    <t>ประเภท 2</t>
  </si>
  <si>
    <t>การใช้พลังงานไฟฟ้า</t>
  </si>
  <si>
    <t>kg CO2e/kWh</t>
  </si>
  <si>
    <t>kWh</t>
  </si>
  <si>
    <t>ประเภท 3</t>
  </si>
  <si>
    <t>การใช้กระดาษ A4 และ A3 (สีขาว)</t>
  </si>
  <si>
    <t>kg CO2e/kg</t>
  </si>
  <si>
    <t>น้ำประปา-การประปานครหลวง</t>
  </si>
  <si>
    <t>kg CO2e/m3</t>
  </si>
  <si>
    <t>m3</t>
  </si>
  <si>
    <t>น้ำประปา-การประปาส่วนภูมิภาค</t>
  </si>
  <si>
    <t>ขยะของเสีย (ฝังกลบ)</t>
  </si>
  <si>
    <t>.</t>
  </si>
  <si>
    <t>ขอบเขตดำเนินงาน</t>
  </si>
  <si>
    <t>GHG</t>
  </si>
  <si>
    <t>%</t>
  </si>
  <si>
    <t>การคำนวณ CH4 จาก Septic tank</t>
  </si>
  <si>
    <t>ข้อมูล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</si>
  <si>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</si>
  <si>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</si>
  <si>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</si>
  <si>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</si>
  <si>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</si>
  <si>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</si>
  <si>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</si>
  <si>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</si>
  <si>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</si>
  <si>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</si>
  <si>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</si>
  <si>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</si>
  <si>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</si>
  <si>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ค่า fix ห้ามแก้</t>
  </si>
  <si>
    <t>จำนวนวันเปิดบริการ/ทำการ</t>
  </si>
  <si>
    <t>(มาจากแถวที่ 23)</t>
  </si>
  <si>
    <t>จำนวนพนักงานองค์กร</t>
  </si>
  <si>
    <t>CH4 Emission</t>
  </si>
  <si>
    <t>หมายเหตุ -  การปล่อยก๊าซเรือนกระจกจากระบบ septic tank  คำนวณเฉพาะประชากรพนักงานขององค์กรเท่านั้น</t>
  </si>
  <si>
    <t>หมายหตุ</t>
  </si>
  <si>
    <t>การเลือกค่า T (degree of utilization of treatment/discharge) เนื่องจากมีระบบเดียว เนื่องจากมีระบบเดียว ใช้ระบบ Septic Tank เพราะฉะนั้น จึงใช้ T = 1</t>
  </si>
  <si>
    <t>การเลือกค่า U (fraction of population in income group in inventory year) เนื่องจากสัดส่วนพนักงานมีแบบเดียว เพราะฉะนั้น  จึงใช้ U = 1</t>
  </si>
  <si>
    <t xml:space="preserve">EF   =  0.6 kg CH4 / kg BOD  x  0.5  
       =  0.3 kg CH4 / kg BOD </t>
  </si>
  <si>
    <t xml:space="preserve">Ui </t>
  </si>
  <si>
    <t>Tij</t>
  </si>
  <si>
    <t>Efj</t>
  </si>
  <si>
    <t>จำนวนพนักงานเฉลี่ย</t>
  </si>
  <si>
    <t>TOW
BOD</t>
  </si>
  <si>
    <t>จำนวนวัน
ทำงาน</t>
  </si>
  <si>
    <t xml:space="preserve">สมมุติฐานถังบำบัดน้ำเสีย
จากห้องน้ำแบบไม่เติมอากาศ  </t>
  </si>
  <si>
    <t>ปริมาณน้ำใช้ในรอบปี m3</t>
  </si>
  <si>
    <t>ปริมาณน้ำเสียคิดเป็น 80% m3</t>
  </si>
  <si>
    <t>เนื่องจากไม่มีข้อมูลค่า COD ของน้ำเสียขององค์กร จึงใช้ข้อมูลสมมติฐานของค่า COD สูงสุดเท่ากับ 120 mg/l  (ค่ามาตรฐานน้ำทิ้ง)</t>
  </si>
  <si>
    <t>สมการการคำนวณปริมาณมีเทนจากระบบ แบบไม่เติมอากาศ = 0.2 × [(Wi × CODin)-S]</t>
  </si>
  <si>
    <t>Wi = ปริมาณน้ำเสีย (ลบ.ม.)</t>
  </si>
  <si>
    <t>COD = ความต้องการออกซิเจนทางเคมีของน้ำเสียขาเข้า kgCODin/L</t>
  </si>
  <si>
    <t>S = สารอินทรีย์ที่ถูกกำจัดในรูปของสลัดจ์ (กิโลกรัม COD)</t>
  </si>
  <si>
    <t>ปีคำนวณ ................</t>
  </si>
  <si>
    <t>ปริมาณน้ำเสียเฉลี่ย (ลบ.ม)</t>
  </si>
  <si>
    <t>CH4 (kgCH4)</t>
  </si>
  <si>
    <t>คณะรัฐศาสตร์และสังคมศาสตร์ไม่มีบ่อบำบัดน้ำเสีย</t>
  </si>
  <si>
    <t>เดือน / ประจำปี 2565</t>
  </si>
  <si>
    <t xml:space="preserve">ประจำปี 2565 </t>
  </si>
  <si>
    <t>บันทึกประจำ
เดือน</t>
  </si>
  <si>
    <t>ปริมาณก๊าซเรือนกระจก (kgCo2eq)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</si>
  <si>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</si>
  <si>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</si>
  <si>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</si>
  <si>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</si>
  <si>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</si>
  <si>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</si>
  <si>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</si>
  <si>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</si>
  <si>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</si>
  <si>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</si>
  <si>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</si>
  <si>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</si>
  <si>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เฉลี่ย</t>
  </si>
  <si>
    <t>ร้อยละผลประหยัดเทียบเป้าหมาย</t>
  </si>
  <si>
    <t>การใช้น้ำมันดีเซลสำหรับรถตู้คณะ</t>
  </si>
  <si>
    <t>การปล่อยสารมีเทนจากระบบ septic tank</t>
  </si>
  <si>
    <t>สาเหตุ</t>
  </si>
  <si>
    <t>บรรลุตามค่าเป้าหมาย</t>
  </si>
  <si>
    <t>แนวทางการแก้ไข</t>
  </si>
  <si>
    <t>การติดตาม</t>
  </si>
  <si>
    <t>√</t>
  </si>
  <si>
    <t>ไม่บรรลุตามค่าเป้าหมาย มีการใช้น้ำมันเชื้อเพลิงเพิ่มขึ้นร้อยละ 100 เมื่อเปรียบเทียบกับปี 2564 เนื่องจากมีกิจกรรมต่างๆ ภายในคณะเพิ่มขึ้น</t>
  </si>
  <si>
    <t>ปรับปรุงมาตรการการใช้น้ำมันเชื้อเพลิง</t>
  </si>
  <si>
    <t>ประจำปี 2565</t>
  </si>
  <si>
    <t>เดือน / ประจำปี 2566</t>
  </si>
  <si>
    <t>เดือน / ประจำปี 2567</t>
  </si>
  <si>
    <t>ร้อยละที่ลดลง 2566-2567</t>
  </si>
  <si>
    <t>มีการปรับปรุงระบบแผงโซล่าเซลล์ ทำให้ไม่มีค่าการใช้ไฟฟ้า</t>
  </si>
  <si>
    <t>ร้อยละที่ลดลง 2565-2566</t>
  </si>
  <si>
    <t>ปรับปรุงมาตรการการใช้พลังงานไฟฟ้า</t>
  </si>
  <si>
    <t>ปี 2565-2566 ไม่บรรลุตามค่าเป้าหมาย มีการใช้ไฟฟ้าสูงกว่าค่าเป้าหมาย เนื่องจากมีกิจกรรมต่างๆภายในคณะเพิ่มขึ้น ส่วนปี 2566-2567 บรรลุค่าเป้าหมาย</t>
  </si>
  <si>
    <t>ปี 2565-2566 บรรลุตามค่าเป้าหมาย ส่วนปี 2566-2567 ไม่บรรลุค่าเป้าหมาย มีปริมาณการใช้น้ำเพิ่มขึ้น เนื่องจากมีการชำรุดของอุปกรณ์ภายในห้องน้ำ</t>
  </si>
  <si>
    <t>ดำเนินการซ่อมแซมระบบสาธารณูปโภคให้สามารถใช้งานได้ตามปกติ</t>
  </si>
  <si>
    <t>ประจำปี 2565 (ม.ค.-ธ.ค.)</t>
  </si>
  <si>
    <t>ประจำปี 2566 (ม.ค.-ธ.ค.)</t>
  </si>
  <si>
    <t>ประจำปี 2567 (ม.ค.-ธ.ค.)</t>
  </si>
  <si>
    <t xml:space="preserve">ปี 2565-2566 บรรลุตามค่าเป้าหมาย ส่วนปี 2566-2567 ไม่บรรลุค่าเป้าหมาย มีการใช้ไฟฟ้าสูงกว่าค่าเป้าหมาย เนื่องจากมีกิจกรรมต่างๆภายในคณะเพิ่มขึ้น </t>
  </si>
  <si>
    <t>สรุปผลปริมาณก๊าซเรือนกระจก คณะเกษตรศาสตร์และทรัพยากรธรรมชาติ</t>
  </si>
  <si>
    <t>เปรียบเทียบปริมาณ รวม (ม.ค.-ก.ย)</t>
  </si>
  <si>
    <t>1. การปดปล่อยปริมาณก๊าซเรือนกระจกปี 2566 เมื่อเปรียบเทียบกับปี 2565 ลดลงร้อยละ 0.78 ไม่บรรลุตามเป้าที่ต้องการให้มีการลดการปดปล่อยปริมาณก๊าซเรือนกระจกร้อยละ 2</t>
  </si>
  <si>
    <t>สาเหตุเป็นเพราะ มีการผ่อนคลายมาตรการต่างๆที่เกี่ยวกับโควิด 19 ส่งผลทำให้มีกิจกรรมต่างๆ เพิ่มขึ้น ส่งผลก่อนให้มีการปลดปล่อยก๊าซเรือนกระจกเพิ่มขึ้น</t>
  </si>
  <si>
    <t xml:space="preserve">2.การปดปล่อยปริมาณก๊าซเรือนกระจกปีปี 2567 เมื่อเปรียบเทียบกับปี 2566 (ม.ค.-ก.ย.) ปริมาณต่อเดือนลดลงร้อยละ 21.02 บรรลุตามเป้าที่ต้องการให้มีการลดการปดปล่อยปริมาณก๊าซเรือนกระจกร้อยละ 2 </t>
  </si>
  <si>
    <t xml:space="preserve">สาเหตุเป็นเพราะ คณะมีการใช้มาตรการต่างๆ ในการประหยัดการใช้พลังงานและทรัพยากรต่างๆ ส่งผลทำให้มีปริมาณการใช้ไฟฟ้า น้ำมันเชื้อเพลิง กระดาษ ที่ลดลงส่งผลทำให้การปดปล่อยปริมาณก๊าซเรือนกระจกมีค่าลดลงเป็นไปตามค่าเป้าหมาย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</si>
</sst>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0.0000"/>
    <numFmt numFmtId="166" formatCode="_-* #,##0_-;\-* #,##0_-;_-* &quot;-&quot;??_-;_-@_-"/>
    <numFmt numFmtId="167" formatCode="#,##0.00_ ;\-#,##0.00\ "/>
    <numFmt numFmtId="168" formatCode="_-* #,##0.0_-;\-* #,##0.0_-;_-* &quot;-&quot;??_-;_-@_-"/>
  </numFmts>
  <fonts count="27"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6"/>
      <color theme="1"/>
      <name val="Cordia New"/>
      <family val="2"/>
    </font>
    <font>
      <b/>
      <sz val="16"/>
      <color theme="1"/>
      <name val="Cordia New"/>
      <family val="2"/>
    </font>
    <font>
      <b/>
      <sz val="16"/>
      <name val="Cordia New"/>
      <family val="2"/>
    </font>
    <font>
      <b/>
      <sz val="16"/>
      <color rgb="FFFF0000"/>
      <name val="Cordia New"/>
      <family val="2"/>
    </font>
    <font>
      <sz val="16"/>
      <name val="Cordia New"/>
      <family val="2"/>
    </font>
    <font>
      <b/>
      <u/>
      <sz val="16"/>
      <color theme="1"/>
      <name val="Cordia New"/>
      <family val="2"/>
    </font>
    <font>
      <b/>
      <sz val="20"/>
      <color rgb="FFFF0000"/>
      <name val="Cordia New"/>
      <family val="2"/>
    </font>
    <font>
      <b/>
      <sz val="20"/>
      <color theme="1"/>
      <name val="Cordia New"/>
      <family val="2"/>
    </font>
    <font>
      <sz val="16"/>
      <color rgb="FF000000"/>
      <name val="Cordia New"/>
      <family val="2"/>
    </font>
    <font>
      <b/>
      <sz val="16"/>
      <color rgb="FF000000"/>
      <name val="Cordia New"/>
      <family val="2"/>
    </font>
    <font>
      <b/>
      <sz val="14"/>
      <name val="Cordia New"/>
      <family val="2"/>
    </font>
    <font>
      <sz val="14"/>
      <name val="Cordia New"/>
      <family val="2"/>
    </font>
    <font>
      <b/>
      <sz val="12"/>
      <name val="Cordia New"/>
      <family val="2"/>
    </font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4"/>
      <name val="TH Niramit AS"/>
    </font>
    <font>
      <sz val="14"/>
      <color theme="1"/>
      <name val="TH Niramit AS"/>
    </font>
    <font>
      <sz val="14"/>
      <name val="TH Niramit AS"/>
    </font>
    <font>
      <b/>
      <sz val="14"/>
      <color theme="1"/>
      <name val="TH Niramit AS"/>
    </font>
    <font>
      <sz val="16"/>
      <name val="TH SarabunPSK"/>
      <family val="2"/>
    </font>
    <font>
      <sz val="14"/>
      <color theme="1"/>
      <name val="Calibri"/>
      <family val="2"/>
    </font>
    <font>
      <sz val="12"/>
      <color theme="1"/>
      <name val="Cordia New"/>
      <family val="2"/>
    </font>
    <font>
      <sz val="12"/>
      <name val="Cordia New"/>
      <family val="2"/>
    </font>
    <font>
      <b/>
      <sz val="12"/>
      <color theme="1"/>
      <name val="Cordia New"/>
      <family val="2"/>
    </font>
    <font>
      <sz val="12"/>
      <color rgb="FFFF0000"/>
      <name val="Cordia New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rgb="FFF2DCDB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188">
    <xf numFmtId="0" fontId="0" fillId="0" borderId="0" xfId="0"/>
    <xf numFmtId="0" fontId="5" fillId="2" borderId="1" xfId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3" borderId="1" xfId="1" applyFont="1" applyFill="1" applyBorder="1"/>
    <xf numFmtId="0" fontId="8" fillId="3" borderId="0" xfId="0" applyFont="1" applyFill="1" applyAlignment="1">
      <alignment horizontal="center"/>
    </xf>
    <xf numFmtId="0" fontId="2" fillId="3" borderId="0" xfId="0" applyFont="1" applyFill="1"/>
    <xf numFmtId="0" fontId="3" fillId="3" borderId="0" xfId="0" applyFont="1" applyFill="1" applyAlignment="1">
      <alignment horizontal="center"/>
    </xf>
    <xf numFmtId="0" fontId="6" fillId="3" borderId="0" xfId="1" applyFont="1" applyFill="1"/>
    <xf numFmtId="0" fontId="7" fillId="3" borderId="0" xfId="0" applyFont="1" applyFill="1"/>
    <xf numFmtId="0" fontId="2" fillId="3" borderId="0" xfId="0" applyFont="1" applyFill="1" applyAlignment="1">
      <alignment wrapText="1"/>
    </xf>
    <xf numFmtId="0" fontId="3" fillId="3" borderId="1" xfId="0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/>
    </xf>
    <xf numFmtId="166" fontId="2" fillId="3" borderId="1" xfId="0" applyNumberFormat="1" applyFont="1" applyFill="1" applyBorder="1" applyAlignment="1">
      <alignment horizontal="center"/>
    </xf>
    <xf numFmtId="164" fontId="2" fillId="3" borderId="0" xfId="0" applyNumberFormat="1" applyFont="1" applyFill="1" applyAlignment="1">
      <alignment vertical="center"/>
    </xf>
    <xf numFmtId="0" fontId="6" fillId="5" borderId="1" xfId="1" applyFont="1" applyFill="1" applyBorder="1"/>
    <xf numFmtId="166" fontId="6" fillId="2" borderId="1" xfId="1" applyNumberFormat="1" applyFont="1" applyFill="1" applyBorder="1"/>
    <xf numFmtId="0" fontId="9" fillId="7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10" fillId="8" borderId="0" xfId="0" applyFont="1" applyFill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1" fillId="8" borderId="0" xfId="0" applyFont="1" applyFill="1"/>
    <xf numFmtId="0" fontId="6" fillId="2" borderId="1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13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13" fillId="3" borderId="1" xfId="0" applyFont="1" applyFill="1" applyBorder="1" applyAlignment="1">
      <alignment horizontal="center" vertical="top" wrapText="1"/>
    </xf>
    <xf numFmtId="4" fontId="13" fillId="3" borderId="1" xfId="0" applyNumberFormat="1" applyFont="1" applyFill="1" applyBorder="1" applyAlignment="1">
      <alignment horizontal="center" vertical="top" wrapText="1"/>
    </xf>
    <xf numFmtId="1" fontId="13" fillId="3" borderId="1" xfId="0" applyNumberFormat="1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right" vertical="center"/>
    </xf>
    <xf numFmtId="0" fontId="12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right" vertical="center" wrapText="1"/>
    </xf>
    <xf numFmtId="0" fontId="13" fillId="3" borderId="1" xfId="0" applyFont="1" applyFill="1" applyBorder="1" applyAlignment="1">
      <alignment vertical="center" wrapText="1"/>
    </xf>
    <xf numFmtId="165" fontId="13" fillId="3" borderId="1" xfId="0" applyNumberFormat="1" applyFont="1" applyFill="1" applyBorder="1" applyAlignment="1">
      <alignment horizontal="right" vertical="center" wrapText="1"/>
    </xf>
    <xf numFmtId="4" fontId="13" fillId="3" borderId="1" xfId="0" applyNumberFormat="1" applyFont="1" applyFill="1" applyBorder="1" applyAlignment="1">
      <alignment horizontal="right" vertical="center" wrapText="1"/>
    </xf>
    <xf numFmtId="4" fontId="13" fillId="3" borderId="1" xfId="0" applyNumberFormat="1" applyFont="1" applyFill="1" applyBorder="1" applyAlignment="1">
      <alignment vertical="center"/>
    </xf>
    <xf numFmtId="0" fontId="12" fillId="3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165" fontId="13" fillId="2" borderId="1" xfId="0" applyNumberFormat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right" vertical="center" wrapText="1"/>
    </xf>
    <xf numFmtId="2" fontId="13" fillId="2" borderId="1" xfId="0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vertical="center"/>
    </xf>
    <xf numFmtId="0" fontId="12" fillId="9" borderId="1" xfId="0" applyFont="1" applyFill="1" applyBorder="1" applyAlignment="1">
      <alignment vertical="center" wrapText="1"/>
    </xf>
    <xf numFmtId="165" fontId="13" fillId="9" borderId="1" xfId="0" applyNumberFormat="1" applyFont="1" applyFill="1" applyBorder="1" applyAlignment="1">
      <alignment horizontal="right" vertical="center" wrapText="1"/>
    </xf>
    <xf numFmtId="0" fontId="13" fillId="9" borderId="1" xfId="0" applyFont="1" applyFill="1" applyBorder="1" applyAlignment="1">
      <alignment horizontal="center" vertical="center" wrapText="1"/>
    </xf>
    <xf numFmtId="167" fontId="13" fillId="9" borderId="1" xfId="0" applyNumberFormat="1" applyFont="1" applyFill="1" applyBorder="1" applyAlignment="1">
      <alignment horizontal="center" vertical="center"/>
    </xf>
    <xf numFmtId="4" fontId="13" fillId="9" borderId="1" xfId="0" applyNumberFormat="1" applyFont="1" applyFill="1" applyBorder="1" applyAlignment="1">
      <alignment horizontal="right" vertical="center" wrapText="1"/>
    </xf>
    <xf numFmtId="4" fontId="13" fillId="9" borderId="1" xfId="0" applyNumberFormat="1" applyFont="1" applyFill="1" applyBorder="1" applyAlignment="1">
      <alignment vertical="center"/>
    </xf>
    <xf numFmtId="164" fontId="13" fillId="3" borderId="1" xfId="3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2" fontId="13" fillId="3" borderId="1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4" fontId="13" fillId="3" borderId="0" xfId="0" applyNumberFormat="1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top" wrapText="1"/>
    </xf>
    <xf numFmtId="4" fontId="13" fillId="3" borderId="0" xfId="0" applyNumberFormat="1" applyFont="1" applyFill="1" applyAlignment="1">
      <alignment horizontal="center" vertical="top" wrapText="1"/>
    </xf>
    <xf numFmtId="1" fontId="13" fillId="3" borderId="0" xfId="0" applyNumberFormat="1" applyFont="1" applyFill="1" applyAlignment="1">
      <alignment horizontal="center" vertical="top" wrapText="1"/>
    </xf>
    <xf numFmtId="0" fontId="12" fillId="3" borderId="0" xfId="0" applyFont="1" applyFill="1" applyAlignment="1">
      <alignment horizontal="center" vertical="top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6" fillId="3" borderId="0" xfId="0" applyFont="1" applyFill="1"/>
    <xf numFmtId="166" fontId="16" fillId="2" borderId="1" xfId="0" applyNumberFormat="1" applyFont="1" applyFill="1" applyBorder="1" applyAlignment="1">
      <alignment horizontal="center" vertical="center"/>
    </xf>
    <xf numFmtId="0" fontId="21" fillId="2" borderId="0" xfId="0" applyFont="1" applyFill="1" applyAlignment="1">
      <alignment vertical="top"/>
    </xf>
    <xf numFmtId="0" fontId="19" fillId="3" borderId="1" xfId="0" applyFont="1" applyFill="1" applyBorder="1" applyAlignment="1">
      <alignment vertical="top"/>
    </xf>
    <xf numFmtId="164" fontId="18" fillId="0" borderId="1" xfId="3" applyFont="1" applyBorder="1" applyAlignment="1">
      <alignment vertical="top"/>
    </xf>
    <xf numFmtId="164" fontId="18" fillId="0" borderId="1" xfId="3" applyFont="1" applyBorder="1" applyAlignment="1">
      <alignment horizontal="center" vertical="top"/>
    </xf>
    <xf numFmtId="164" fontId="18" fillId="0" borderId="1" xfId="0" applyNumberFormat="1" applyFont="1" applyBorder="1" applyAlignment="1">
      <alignment vertical="top"/>
    </xf>
    <xf numFmtId="0" fontId="18" fillId="0" borderId="1" xfId="0" applyFont="1" applyBorder="1" applyAlignment="1">
      <alignment vertical="top" wrapText="1"/>
    </xf>
    <xf numFmtId="0" fontId="18" fillId="0" borderId="0" xfId="0" applyFont="1" applyAlignment="1">
      <alignment vertical="top"/>
    </xf>
    <xf numFmtId="0" fontId="22" fillId="0" borderId="1" xfId="0" applyFont="1" applyBorder="1" applyAlignment="1">
      <alignment horizontal="center" vertical="top"/>
    </xf>
    <xf numFmtId="164" fontId="18" fillId="0" borderId="0" xfId="3" applyFont="1" applyAlignment="1">
      <alignment vertical="top"/>
    </xf>
    <xf numFmtId="164" fontId="14" fillId="3" borderId="1" xfId="3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165" fontId="23" fillId="3" borderId="1" xfId="0" applyNumberFormat="1" applyFont="1" applyFill="1" applyBorder="1" applyAlignment="1">
      <alignment horizontal="center" vertical="center" wrapText="1"/>
    </xf>
    <xf numFmtId="164" fontId="23" fillId="3" borderId="1" xfId="3" applyFont="1" applyFill="1" applyBorder="1" applyAlignment="1">
      <alignment horizontal="center" vertical="center" wrapText="1"/>
    </xf>
    <xf numFmtId="4" fontId="23" fillId="3" borderId="1" xfId="0" applyNumberFormat="1" applyFont="1" applyFill="1" applyBorder="1" applyAlignment="1">
      <alignment horizontal="center" vertical="center"/>
    </xf>
    <xf numFmtId="0" fontId="25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164" fontId="24" fillId="3" borderId="0" xfId="3" applyFont="1" applyFill="1" applyAlignment="1">
      <alignment horizontal="center" vertical="center"/>
    </xf>
    <xf numFmtId="0" fontId="24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164" fontId="14" fillId="3" borderId="1" xfId="3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65" fontId="25" fillId="3" borderId="1" xfId="0" applyNumberFormat="1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164" fontId="24" fillId="3" borderId="1" xfId="3" applyFont="1" applyFill="1" applyBorder="1" applyAlignment="1">
      <alignment horizontal="center" vertical="center" wrapText="1"/>
    </xf>
    <xf numFmtId="4" fontId="24" fillId="3" borderId="1" xfId="0" applyNumberFormat="1" applyFont="1" applyFill="1" applyBorder="1" applyAlignment="1">
      <alignment horizontal="right" vertical="center" wrapText="1"/>
    </xf>
    <xf numFmtId="4" fontId="25" fillId="3" borderId="1" xfId="0" applyNumberFormat="1" applyFont="1" applyFill="1" applyBorder="1" applyAlignment="1">
      <alignment horizontal="center" vertical="center"/>
    </xf>
    <xf numFmtId="165" fontId="24" fillId="3" borderId="1" xfId="0" applyNumberFormat="1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 wrapText="1"/>
    </xf>
    <xf numFmtId="164" fontId="14" fillId="3" borderId="1" xfId="3" applyFont="1" applyFill="1" applyBorder="1" applyAlignment="1">
      <alignment horizontal="left" vertical="center"/>
    </xf>
    <xf numFmtId="4" fontId="24" fillId="3" borderId="1" xfId="0" applyNumberFormat="1" applyFont="1" applyFill="1" applyBorder="1" applyAlignment="1">
      <alignment horizontal="center" vertical="center"/>
    </xf>
    <xf numFmtId="165" fontId="24" fillId="3" borderId="1" xfId="0" applyNumberFormat="1" applyFont="1" applyFill="1" applyBorder="1" applyAlignment="1">
      <alignment horizontal="center" vertical="center" wrapText="1"/>
    </xf>
    <xf numFmtId="0" fontId="23" fillId="3" borderId="0" xfId="0" applyFont="1" applyFill="1" applyAlignment="1">
      <alignment vertical="center"/>
    </xf>
    <xf numFmtId="0" fontId="23" fillId="0" borderId="0" xfId="0" applyFont="1" applyAlignment="1">
      <alignment horizontal="center" vertical="center"/>
    </xf>
    <xf numFmtId="164" fontId="23" fillId="0" borderId="0" xfId="3" applyFont="1" applyAlignment="1">
      <alignment horizontal="center" vertical="center"/>
    </xf>
    <xf numFmtId="4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165" fontId="24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164" fontId="24" fillId="0" borderId="0" xfId="3" applyFont="1" applyAlignment="1">
      <alignment horizontal="center" vertical="center" wrapText="1"/>
    </xf>
    <xf numFmtId="4" fontId="24" fillId="0" borderId="0" xfId="0" applyNumberFormat="1" applyFont="1" applyAlignment="1">
      <alignment horizontal="center" vertical="center" wrapText="1"/>
    </xf>
    <xf numFmtId="4" fontId="24" fillId="0" borderId="0" xfId="0" applyNumberFormat="1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3" borderId="0" xfId="0" applyFont="1" applyFill="1" applyAlignment="1">
      <alignment horizontal="center" vertical="center" wrapText="1"/>
    </xf>
    <xf numFmtId="4" fontId="24" fillId="3" borderId="0" xfId="0" applyNumberFormat="1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164" fontId="14" fillId="3" borderId="0" xfId="3" applyFont="1" applyFill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top" wrapText="1"/>
    </xf>
    <xf numFmtId="4" fontId="24" fillId="10" borderId="1" xfId="0" applyNumberFormat="1" applyFont="1" applyFill="1" applyBorder="1" applyAlignment="1">
      <alignment horizontal="center" vertical="top" wrapText="1"/>
    </xf>
    <xf numFmtId="1" fontId="24" fillId="10" borderId="1" xfId="0" applyNumberFormat="1" applyFont="1" applyFill="1" applyBorder="1" applyAlignment="1">
      <alignment horizontal="center" vertical="top" wrapText="1"/>
    </xf>
    <xf numFmtId="0" fontId="24" fillId="3" borderId="0" xfId="0" applyFont="1" applyFill="1" applyAlignment="1">
      <alignment horizontal="center" vertical="top" wrapText="1"/>
    </xf>
    <xf numFmtId="164" fontId="24" fillId="3" borderId="0" xfId="3" applyFont="1" applyFill="1" applyAlignment="1">
      <alignment horizontal="center" vertical="top" wrapText="1"/>
    </xf>
    <xf numFmtId="1" fontId="24" fillId="3" borderId="0" xfId="0" applyNumberFormat="1" applyFont="1" applyFill="1" applyAlignment="1">
      <alignment horizontal="center" vertical="top" wrapText="1"/>
    </xf>
    <xf numFmtId="4" fontId="24" fillId="3" borderId="0" xfId="0" applyNumberFormat="1" applyFont="1" applyFill="1" applyAlignment="1">
      <alignment horizontal="center" vertical="top" wrapText="1"/>
    </xf>
    <xf numFmtId="4" fontId="24" fillId="3" borderId="1" xfId="0" applyNumberFormat="1" applyFont="1" applyFill="1" applyBorder="1" applyAlignment="1">
      <alignment horizontal="center" vertical="top" wrapText="1"/>
    </xf>
    <xf numFmtId="1" fontId="24" fillId="3" borderId="1" xfId="0" applyNumberFormat="1" applyFont="1" applyFill="1" applyBorder="1" applyAlignment="1">
      <alignment horizontal="center" vertical="top" wrapText="1"/>
    </xf>
    <xf numFmtId="0" fontId="24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center" vertical="top" wrapText="1"/>
    </xf>
    <xf numFmtId="4" fontId="13" fillId="0" borderId="1" xfId="0" applyNumberFormat="1" applyFont="1" applyBorder="1" applyAlignment="1">
      <alignment horizontal="right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0" fontId="17" fillId="3" borderId="1" xfId="0" applyFont="1" applyFill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/>
    </xf>
    <xf numFmtId="0" fontId="17" fillId="3" borderId="1" xfId="0" applyFont="1" applyFill="1" applyBorder="1" applyAlignment="1">
      <alignment horizontal="center" vertical="top" wrapText="1"/>
    </xf>
    <xf numFmtId="0" fontId="17" fillId="3" borderId="1" xfId="0" applyFont="1" applyFill="1" applyBorder="1" applyAlignment="1">
      <alignment horizontal="right" vertical="top" wrapText="1"/>
    </xf>
    <xf numFmtId="0" fontId="18" fillId="0" borderId="1" xfId="0" applyFont="1" applyBorder="1" applyAlignment="1">
      <alignment vertical="top"/>
    </xf>
    <xf numFmtId="0" fontId="18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top"/>
    </xf>
    <xf numFmtId="2" fontId="18" fillId="0" borderId="0" xfId="0" applyNumberFormat="1" applyFont="1" applyAlignment="1">
      <alignment horizontal="center" vertical="top"/>
    </xf>
    <xf numFmtId="2" fontId="18" fillId="0" borderId="0" xfId="0" applyNumberFormat="1" applyFont="1" applyAlignment="1">
      <alignment horizontal="center" vertical="top"/>
    </xf>
    <xf numFmtId="2" fontId="18" fillId="0" borderId="0" xfId="0" applyNumberFormat="1" applyFont="1" applyAlignment="1">
      <alignment vertical="top"/>
    </xf>
    <xf numFmtId="164" fontId="18" fillId="0" borderId="0" xfId="3" applyFont="1" applyBorder="1" applyAlignment="1">
      <alignment horizontal="center" vertical="top"/>
    </xf>
    <xf numFmtId="0" fontId="17" fillId="3" borderId="1" xfId="0" applyFont="1" applyFill="1" applyBorder="1" applyAlignment="1">
      <alignment vertical="top"/>
    </xf>
    <xf numFmtId="168" fontId="17" fillId="3" borderId="1" xfId="5" applyNumberFormat="1" applyFont="1" applyFill="1" applyBorder="1" applyAlignment="1">
      <alignment vertical="top"/>
    </xf>
    <xf numFmtId="168" fontId="17" fillId="3" borderId="0" xfId="5" applyNumberFormat="1" applyFont="1" applyFill="1" applyBorder="1" applyAlignment="1">
      <alignment vertical="top"/>
    </xf>
    <xf numFmtId="164" fontId="20" fillId="0" borderId="1" xfId="0" applyNumberFormat="1" applyFont="1" applyBorder="1" applyAlignment="1">
      <alignment vertical="top"/>
    </xf>
    <xf numFmtId="0" fontId="18" fillId="11" borderId="1" xfId="0" applyFont="1" applyFill="1" applyBorder="1" applyAlignment="1">
      <alignment vertical="top"/>
    </xf>
    <xf numFmtId="0" fontId="18" fillId="11" borderId="3" xfId="0" applyFont="1" applyFill="1" applyBorder="1" applyAlignment="1">
      <alignment horizontal="center" vertical="top"/>
    </xf>
    <xf numFmtId="0" fontId="18" fillId="11" borderId="2" xfId="0" applyFont="1" applyFill="1" applyBorder="1" applyAlignment="1">
      <alignment horizontal="center" vertical="top"/>
    </xf>
    <xf numFmtId="0" fontId="18" fillId="11" borderId="1" xfId="0" applyFont="1" applyFill="1" applyBorder="1" applyAlignment="1">
      <alignment horizontal="center" vertical="top"/>
    </xf>
    <xf numFmtId="2" fontId="18" fillId="0" borderId="1" xfId="0" applyNumberFormat="1" applyFont="1" applyBorder="1" applyAlignment="1">
      <alignment vertical="top"/>
    </xf>
    <xf numFmtId="2" fontId="18" fillId="7" borderId="1" xfId="0" applyNumberFormat="1" applyFont="1" applyFill="1" applyBorder="1" applyAlignment="1">
      <alignment vertical="top"/>
    </xf>
    <xf numFmtId="0" fontId="18" fillId="0" borderId="1" xfId="0" applyFont="1" applyBorder="1" applyAlignment="1">
      <alignment horizontal="center" vertical="top"/>
    </xf>
    <xf numFmtId="0" fontId="21" fillId="3" borderId="0" xfId="0" applyFont="1" applyFill="1" applyAlignment="1">
      <alignment vertical="top"/>
    </xf>
    <xf numFmtId="0" fontId="20" fillId="0" borderId="1" xfId="0" applyFont="1" applyBorder="1" applyAlignment="1">
      <alignment vertical="top" wrapText="1"/>
    </xf>
    <xf numFmtId="0" fontId="17" fillId="11" borderId="4" xfId="0" applyFont="1" applyFill="1" applyBorder="1" applyAlignment="1">
      <alignment horizontal="center" vertical="top" wrapText="1"/>
    </xf>
    <xf numFmtId="0" fontId="17" fillId="11" borderId="5" xfId="0" applyFont="1" applyFill="1" applyBorder="1" applyAlignment="1">
      <alignment horizontal="center" vertical="top" wrapText="1"/>
    </xf>
    <xf numFmtId="0" fontId="17" fillId="3" borderId="4" xfId="0" applyFont="1" applyFill="1" applyBorder="1" applyAlignment="1">
      <alignment horizontal="center" vertical="top" wrapText="1"/>
    </xf>
    <xf numFmtId="0" fontId="17" fillId="3" borderId="5" xfId="0" applyFont="1" applyFill="1" applyBorder="1" applyAlignment="1">
      <alignment horizontal="center" vertical="top" wrapText="1"/>
    </xf>
  </cellXfs>
  <cellStyles count="6">
    <cellStyle name="Comma 2" xfId="2" xr:uid="{00000000-0005-0000-0000-000000000000}"/>
    <cellStyle name="Comma 2 2" xfId="4" xr:uid="{57DA98FE-21AB-4678-B382-15246C83B8A4}"/>
    <cellStyle name="Comma 3" xfId="5" xr:uid="{42F6D057-A817-4D3C-A072-D24B7BFF26CB}"/>
    <cellStyle name="Normal 2 2" xfId="1" xr:uid="{00000000-0005-0000-0000-000002000000}"/>
    <cellStyle name="จุลภาค" xfId="3" builtinId="3"/>
    <cellStyle name="ปกติ" xfId="0" builtinId="0"/>
  </cellStyles>
  <dxfs count="0"/>
  <tableStyles count="0" defaultTableStyle="TableStyleMedium9" defaultPivotStyle="PivotStyleLight16"/>
  <colors>
    <mruColors>
      <color rgb="FFEFD32D"/>
      <color rgb="FF006600"/>
      <color rgb="FF0000CC"/>
      <color rgb="FF0066FF"/>
      <color rgb="FF33CC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495497734143372E-2"/>
          <c:y val="0.2275031952229572"/>
          <c:w val="0.83970545879061265"/>
          <c:h val="0.71411923273325162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CF70-4BB3-B3EF-B1423760BAB7}"/>
              </c:ext>
            </c:extLst>
          </c:dPt>
          <c:dPt>
            <c:idx val="2"/>
            <c:invertIfNegative val="0"/>
            <c:bubble3D val="0"/>
            <c:spPr>
              <a:solidFill>
                <a:srgbClr val="006600"/>
              </a:solidFill>
            </c:spPr>
            <c:extLst>
              <c:ext xmlns:c16="http://schemas.microsoft.com/office/drawing/2014/chart" uri="{C3380CC4-5D6E-409C-BE32-E72D297353CC}">
                <c16:uniqueId val="{00000003-CF70-4BB3-B3EF-B1423760BAB7}"/>
              </c:ext>
            </c:extLst>
          </c:dPt>
          <c:cat>
            <c:strRef>
              <c:f>'สรุปการคำนวณ 65 (1)'!$B$28:$B$30</c:f>
              <c:strCache>
                <c:ptCount val="2"/>
                <c:pt idx="0">
                  <c:v>ประเภท 3</c:v>
                </c:pt>
                <c:pt idx="1">
                  <c:v>รวม</c:v>
                </c:pt>
              </c:strCache>
            </c:strRef>
          </c:cat>
          <c:val>
            <c:numRef>
              <c:f>'สรุปการคำนวณ 65 (1)'!$C$28:$C$30</c:f>
              <c:numCache>
                <c:formatCode>#,##0.00</c:formatCode>
                <c:ptCount val="3"/>
                <c:pt idx="0">
                  <c:v>0.99020160000000013</c:v>
                </c:pt>
                <c:pt idx="1">
                  <c:v>286.18599820200001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70-4BB3-B3EF-B1423760B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4036520"/>
        <c:axId val="394037304"/>
        <c:axId val="0"/>
      </c:bar3DChart>
      <c:catAx>
        <c:axId val="394036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94037304"/>
        <c:crosses val="autoZero"/>
        <c:auto val="1"/>
        <c:lblAlgn val="ctr"/>
        <c:lblOffset val="100"/>
        <c:noMultiLvlLbl val="0"/>
      </c:catAx>
      <c:valAx>
        <c:axId val="394037304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394036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800">
          <a:latin typeface="Cordia New" pitchFamily="34" charset="-34"/>
          <a:cs typeface="Cordia New" pitchFamily="34" charset="-34"/>
        </a:defRPr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ตารางเปรียบเทียบข้อมูลก๊าซเรือนกระจก ปี 2565-2567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ตารางเปรียบเทียบ!$B$4</c:f>
              <c:strCache>
                <c:ptCount val="1"/>
                <c:pt idx="0">
                  <c:v>2565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ตารางเปรียบเทียบ!$A$5:$A$16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ตารางเปรียบเทียบ!$B$5:$B$16</c:f>
              <c:numCache>
                <c:formatCode>_-* #,##0.00_-;\-* #,##0.00_-;_-* "-"??_-;_-@_-</c:formatCode>
                <c:ptCount val="12"/>
                <c:pt idx="0">
                  <c:v>17082.851684000001</c:v>
                </c:pt>
                <c:pt idx="1">
                  <c:v>19621.488400000002</c:v>
                </c:pt>
                <c:pt idx="2">
                  <c:v>19771.613981999999</c:v>
                </c:pt>
                <c:pt idx="3">
                  <c:v>27478.972688000002</c:v>
                </c:pt>
                <c:pt idx="4">
                  <c:v>32565.374105999996</c:v>
                </c:pt>
                <c:pt idx="5">
                  <c:v>31018.908682000001</c:v>
                </c:pt>
                <c:pt idx="6">
                  <c:v>32010.470485999998</c:v>
                </c:pt>
                <c:pt idx="7">
                  <c:v>32454.286894000001</c:v>
                </c:pt>
                <c:pt idx="8">
                  <c:v>35576.614463999998</c:v>
                </c:pt>
                <c:pt idx="9">
                  <c:v>29666.660558</c:v>
                </c:pt>
                <c:pt idx="10">
                  <c:v>29738.866576</c:v>
                </c:pt>
                <c:pt idx="11">
                  <c:v>25179.481669999997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D1-408B-B7BB-0BAFC998C630}"/>
            </c:ext>
          </c:extLst>
        </c:ser>
        <c:ser>
          <c:idx val="1"/>
          <c:order val="1"/>
          <c:tx>
            <c:strRef>
              <c:f>ตารางเปรียบเทียบ!$C$4</c:f>
              <c:strCache>
                <c:ptCount val="1"/>
                <c:pt idx="0">
                  <c:v>2566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ตารางเปรียบเทียบ!$A$5:$A$16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ตารางเปรียบเทียบ!$C$5:$C$16</c:f>
              <c:numCache>
                <c:formatCode>_-* #,##0.00_-;\-* #,##0.00_-;_-* "-"??_-;_-@_-</c:formatCode>
                <c:ptCount val="12"/>
                <c:pt idx="0">
                  <c:v>16827.111979999998</c:v>
                </c:pt>
                <c:pt idx="1">
                  <c:v>19195.880647999998</c:v>
                </c:pt>
                <c:pt idx="2">
                  <c:v>23499.086457999998</c:v>
                </c:pt>
                <c:pt idx="3">
                  <c:v>27781.831793999998</c:v>
                </c:pt>
                <c:pt idx="4">
                  <c:v>29952.855999999996</c:v>
                </c:pt>
                <c:pt idx="5">
                  <c:v>30983.760879999998</c:v>
                </c:pt>
                <c:pt idx="6">
                  <c:v>31504.078287999997</c:v>
                </c:pt>
                <c:pt idx="7">
                  <c:v>31499.442422</c:v>
                </c:pt>
                <c:pt idx="8">
                  <c:v>34402.326133999995</c:v>
                </c:pt>
                <c:pt idx="9">
                  <c:v>26266.921905999996</c:v>
                </c:pt>
                <c:pt idx="10">
                  <c:v>28762.779571999999</c:v>
                </c:pt>
                <c:pt idx="11">
                  <c:v>24935.999613999997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D1-408B-B7BB-0BAFC998C630}"/>
            </c:ext>
          </c:extLst>
        </c:ser>
        <c:ser>
          <c:idx val="2"/>
          <c:order val="2"/>
          <c:tx>
            <c:strRef>
              <c:f>ตารางเปรียบเทียบ!$D$4</c:f>
              <c:strCache>
                <c:ptCount val="1"/>
                <c:pt idx="0">
                  <c:v>2567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ตารางเปรียบเทียบ!$A$5:$A$16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ตารางเปรียบเทียบ!$D$5:$D$16</c:f>
              <c:numCache>
                <c:formatCode>_-* #,##0.00_-;\-* #,##0.00_-;_-* "-"??_-;_-@_-</c:formatCode>
                <c:ptCount val="12"/>
                <c:pt idx="0">
                  <c:v>621.70900199999983</c:v>
                </c:pt>
                <c:pt idx="1">
                  <c:v>387.80539400000009</c:v>
                </c:pt>
                <c:pt idx="2">
                  <c:v>17398.097009000001</c:v>
                </c:pt>
                <c:pt idx="3">
                  <c:v>32198.786688</c:v>
                </c:pt>
                <c:pt idx="4">
                  <c:v>31095.668962999996</c:v>
                </c:pt>
                <c:pt idx="5">
                  <c:v>30172.526929999996</c:v>
                </c:pt>
                <c:pt idx="6">
                  <c:v>13281.755212</c:v>
                </c:pt>
                <c:pt idx="7">
                  <c:v>34445.124715999998</c:v>
                </c:pt>
                <c:pt idx="8">
                  <c:v>34410.064199999993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D1-408B-B7BB-0BAFC998C6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33197871"/>
        <c:axId val="1733200751"/>
      </c:barChart>
      <c:catAx>
        <c:axId val="1733197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3200751"/>
        <c:crosses val="autoZero"/>
        <c:auto val="1"/>
        <c:lblAlgn val="ctr"/>
        <c:lblOffset val="100"/>
        <c:noMultiLvlLbl val="0"/>
      </c:catAx>
      <c:valAx>
        <c:axId val="1733200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319787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534087610054287E-2"/>
          <c:y val="0.22750318186477958"/>
          <c:w val="0.83970545879061265"/>
          <c:h val="0.71411923273325162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C65E-4B6E-9C9D-0890BE237327}"/>
              </c:ext>
            </c:extLst>
          </c:dPt>
          <c:dPt>
            <c:idx val="2"/>
            <c:invertIfNegative val="0"/>
            <c:bubble3D val="0"/>
            <c:spPr>
              <a:solidFill>
                <a:srgbClr val="006600"/>
              </a:solidFill>
            </c:spPr>
            <c:extLst>
              <c:ext xmlns:c16="http://schemas.microsoft.com/office/drawing/2014/chart" uri="{C3380CC4-5D6E-409C-BE32-E72D297353CC}">
                <c16:uniqueId val="{00000003-C65E-4B6E-9C9D-0890BE237327}"/>
              </c:ext>
            </c:extLst>
          </c:dPt>
          <c:cat>
            <c:strRef>
              <c:f>'สรุปการคำนวณ67 (1)'!$B$26:$B$28</c:f>
              <c:strCache>
                <c:ptCount val="3"/>
                <c:pt idx="0">
                  <c:v>ประเภท 1</c:v>
                </c:pt>
                <c:pt idx="1">
                  <c:v>ประเภท 2</c:v>
                </c:pt>
                <c:pt idx="2">
                  <c:v>ประเภท 3</c:v>
                </c:pt>
              </c:strCache>
            </c:strRef>
          </c:cat>
          <c:val>
            <c:numRef>
              <c:f>'สรุปการคำนวณ67 (1)'!$C$26:$C$28</c:f>
              <c:numCache>
                <c:formatCode>#,##0.00</c:formatCode>
                <c:ptCount val="3"/>
                <c:pt idx="0">
                  <c:v>2.4254498880000002</c:v>
                </c:pt>
                <c:pt idx="1">
                  <c:v>195.397273584</c:v>
                </c:pt>
                <c:pt idx="2">
                  <c:v>0.63666783000000005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5E-4B6E-9C9D-0890BE237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4036520"/>
        <c:axId val="394037304"/>
        <c:axId val="0"/>
      </c:bar3DChart>
      <c:catAx>
        <c:axId val="394036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94037304"/>
        <c:crosses val="autoZero"/>
        <c:auto val="1"/>
        <c:lblAlgn val="ctr"/>
        <c:lblOffset val="100"/>
        <c:noMultiLvlLbl val="0"/>
      </c:catAx>
      <c:valAx>
        <c:axId val="394037304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394036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800">
          <a:latin typeface="Cordia New" pitchFamily="34" charset="-34"/>
          <a:cs typeface="Cordia New" pitchFamily="34" charset="-34"/>
        </a:defRPr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9232552462442826E-2"/>
          <c:y val="0.1593517642361304"/>
          <c:w val="0.83970545879061265"/>
          <c:h val="0.71411923273325162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F5C4-4AEF-A677-7687E88E4DC1}"/>
              </c:ext>
            </c:extLst>
          </c:dPt>
          <c:dPt>
            <c:idx val="2"/>
            <c:invertIfNegative val="0"/>
            <c:bubble3D val="0"/>
            <c:spPr>
              <a:solidFill>
                <a:srgbClr val="006600"/>
              </a:solidFill>
            </c:spPr>
            <c:extLst>
              <c:ext xmlns:c16="http://schemas.microsoft.com/office/drawing/2014/chart" uri="{C3380CC4-5D6E-409C-BE32-E72D297353CC}">
                <c16:uniqueId val="{00000003-F5C4-4AEF-A677-7687E88E4DC1}"/>
              </c:ext>
            </c:extLst>
          </c:dPt>
          <c:cat>
            <c:strRef>
              <c:f>'สรุปการคำนวณ 65 (2)'!$B$17:$B$19</c:f>
              <c:strCache>
                <c:ptCount val="3"/>
                <c:pt idx="0">
                  <c:v>ประเภท 1</c:v>
                </c:pt>
                <c:pt idx="1">
                  <c:v>ประเภท 2</c:v>
                </c:pt>
                <c:pt idx="2">
                  <c:v>ประเภท 3</c:v>
                </c:pt>
              </c:strCache>
            </c:strRef>
          </c:cat>
          <c:val>
            <c:numRef>
              <c:f>'สรุปการคำนวณ 65 (2)'!$C$17:$C$19</c:f>
              <c:numCache>
                <c:formatCode>#,##0.00</c:formatCode>
                <c:ptCount val="3"/>
                <c:pt idx="0">
                  <c:v>9.2048186899999997</c:v>
                </c:pt>
                <c:pt idx="1">
                  <c:v>321.97056989999999</c:v>
                </c:pt>
                <c:pt idx="2">
                  <c:v>0.99020160000000013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C4-4AEF-A677-7687E88E4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7067984"/>
        <c:axId val="186398616"/>
        <c:axId val="0"/>
      </c:bar3DChart>
      <c:catAx>
        <c:axId val="187067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6398616"/>
        <c:crosses val="autoZero"/>
        <c:auto val="1"/>
        <c:lblAlgn val="ctr"/>
        <c:lblOffset val="100"/>
        <c:noMultiLvlLbl val="0"/>
      </c:catAx>
      <c:valAx>
        <c:axId val="18639861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1870679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800">
          <a:latin typeface="Cordia New" pitchFamily="34" charset="-34"/>
          <a:cs typeface="Cordia New" pitchFamily="34" charset="-34"/>
        </a:defRPr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495497734143372E-2"/>
          <c:y val="0.2275031952229572"/>
          <c:w val="0.83970545879061265"/>
          <c:h val="0.71411923273325162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0995-4561-8C5B-4F208A86E26A}"/>
              </c:ext>
            </c:extLst>
          </c:dPt>
          <c:dPt>
            <c:idx val="2"/>
            <c:invertIfNegative val="0"/>
            <c:bubble3D val="0"/>
            <c:spPr>
              <a:solidFill>
                <a:srgbClr val="006600"/>
              </a:solidFill>
            </c:spPr>
            <c:extLst>
              <c:ext xmlns:c16="http://schemas.microsoft.com/office/drawing/2014/chart" uri="{C3380CC4-5D6E-409C-BE32-E72D297353CC}">
                <c16:uniqueId val="{00000003-0995-4561-8C5B-4F208A86E26A}"/>
              </c:ext>
            </c:extLst>
          </c:dPt>
          <c:cat>
            <c:strRef>
              <c:f>'สรุปการคำนวณ 66 (1)'!$B$28:$B$30</c:f>
              <c:strCache>
                <c:ptCount val="2"/>
                <c:pt idx="0">
                  <c:v>ประเภท 3</c:v>
                </c:pt>
                <c:pt idx="1">
                  <c:v>รวม</c:v>
                </c:pt>
              </c:strCache>
            </c:strRef>
          </c:cat>
          <c:val>
            <c:numRef>
              <c:f>'สรุปการคำนวณ 66 (1)'!$C$28:$C$30</c:f>
              <c:numCache>
                <c:formatCode>#,##0.00</c:formatCode>
                <c:ptCount val="3"/>
                <c:pt idx="0">
                  <c:v>0.9785448000000001</c:v>
                </c:pt>
                <c:pt idx="1">
                  <c:v>280.61128270200004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95-4561-8C5B-4F208A86E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4036520"/>
        <c:axId val="394037304"/>
        <c:axId val="0"/>
      </c:bar3DChart>
      <c:catAx>
        <c:axId val="394036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94037304"/>
        <c:crosses val="autoZero"/>
        <c:auto val="1"/>
        <c:lblAlgn val="ctr"/>
        <c:lblOffset val="100"/>
        <c:noMultiLvlLbl val="0"/>
      </c:catAx>
      <c:valAx>
        <c:axId val="394037304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394036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800">
          <a:latin typeface="Cordia New" pitchFamily="34" charset="-34"/>
          <a:cs typeface="Cordia New" pitchFamily="34" charset="-34"/>
        </a:defRPr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495497734143372E-2"/>
          <c:y val="0.2275031952229572"/>
          <c:w val="0.83970545879061265"/>
          <c:h val="0.71411923273325162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ECE5-4FAE-9D1E-5BB897A5E186}"/>
              </c:ext>
            </c:extLst>
          </c:dPt>
          <c:dPt>
            <c:idx val="2"/>
            <c:invertIfNegative val="0"/>
            <c:bubble3D val="0"/>
            <c:spPr>
              <a:solidFill>
                <a:srgbClr val="006600"/>
              </a:solidFill>
            </c:spPr>
            <c:extLst>
              <c:ext xmlns:c16="http://schemas.microsoft.com/office/drawing/2014/chart" uri="{C3380CC4-5D6E-409C-BE32-E72D297353CC}">
                <c16:uniqueId val="{00000003-ECE5-4FAE-9D1E-5BB897A5E186}"/>
              </c:ext>
            </c:extLst>
          </c:dPt>
          <c:cat>
            <c:strRef>
              <c:f>'สรุปการคำนวณ 65 (1)'!$B$28:$B$30</c:f>
              <c:strCache>
                <c:ptCount val="2"/>
                <c:pt idx="0">
                  <c:v>ประเภท 3</c:v>
                </c:pt>
                <c:pt idx="1">
                  <c:v>รวม</c:v>
                </c:pt>
              </c:strCache>
            </c:strRef>
          </c:cat>
          <c:val>
            <c:numRef>
              <c:f>'สรุปการคำนวณ 65 (1)'!$C$28:$C$30</c:f>
              <c:numCache>
                <c:formatCode>#,##0.00</c:formatCode>
                <c:ptCount val="3"/>
                <c:pt idx="0">
                  <c:v>0.99020160000000013</c:v>
                </c:pt>
                <c:pt idx="1">
                  <c:v>286.18599820200001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E5-4FAE-9D1E-5BB897A5E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4036520"/>
        <c:axId val="394037304"/>
        <c:axId val="0"/>
      </c:bar3DChart>
      <c:catAx>
        <c:axId val="394036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94037304"/>
        <c:crosses val="autoZero"/>
        <c:auto val="1"/>
        <c:lblAlgn val="ctr"/>
        <c:lblOffset val="100"/>
        <c:noMultiLvlLbl val="0"/>
      </c:catAx>
      <c:valAx>
        <c:axId val="394037304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394036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800">
          <a:latin typeface="Cordia New" pitchFamily="34" charset="-34"/>
          <a:cs typeface="Cordia New" pitchFamily="34" charset="-34"/>
        </a:defRPr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534087610054287E-2"/>
          <c:y val="0.22750318186477958"/>
          <c:w val="0.83970545879061265"/>
          <c:h val="0.71411923273325162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B5D3-4C18-83ED-ABFC80564ED7}"/>
              </c:ext>
            </c:extLst>
          </c:dPt>
          <c:dPt>
            <c:idx val="2"/>
            <c:invertIfNegative val="0"/>
            <c:bubble3D val="0"/>
            <c:spPr>
              <a:solidFill>
                <a:srgbClr val="006600"/>
              </a:solidFill>
            </c:spPr>
            <c:extLst>
              <c:ext xmlns:c16="http://schemas.microsoft.com/office/drawing/2014/chart" uri="{C3380CC4-5D6E-409C-BE32-E72D297353CC}">
                <c16:uniqueId val="{00000003-B5D3-4C18-83ED-ABFC80564ED7}"/>
              </c:ext>
            </c:extLst>
          </c:dPt>
          <c:cat>
            <c:strRef>
              <c:f>'สรุปการคำนวณ67 (1)'!$B$26:$B$28</c:f>
              <c:strCache>
                <c:ptCount val="3"/>
                <c:pt idx="0">
                  <c:v>ประเภท 1</c:v>
                </c:pt>
                <c:pt idx="1">
                  <c:v>ประเภท 2</c:v>
                </c:pt>
                <c:pt idx="2">
                  <c:v>ประเภท 3</c:v>
                </c:pt>
              </c:strCache>
            </c:strRef>
          </c:cat>
          <c:val>
            <c:numRef>
              <c:f>'สรุปการคำนวณ67 (1)'!$C$26:$C$28</c:f>
              <c:numCache>
                <c:formatCode>#,##0.00</c:formatCode>
                <c:ptCount val="3"/>
                <c:pt idx="0">
                  <c:v>2.4254498880000002</c:v>
                </c:pt>
                <c:pt idx="1">
                  <c:v>195.397273584</c:v>
                </c:pt>
                <c:pt idx="2">
                  <c:v>0.63666783000000005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D3-4C18-83ED-ABFC80564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4036520"/>
        <c:axId val="394037304"/>
        <c:axId val="0"/>
      </c:bar3DChart>
      <c:catAx>
        <c:axId val="394036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94037304"/>
        <c:crosses val="autoZero"/>
        <c:auto val="1"/>
        <c:lblAlgn val="ctr"/>
        <c:lblOffset val="100"/>
        <c:noMultiLvlLbl val="0"/>
      </c:catAx>
      <c:valAx>
        <c:axId val="394037304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394036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800">
          <a:latin typeface="Cordia New" pitchFamily="34" charset="-34"/>
          <a:cs typeface="Cordia New" pitchFamily="34" charset="-34"/>
        </a:defRPr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9232552462442826E-2"/>
          <c:y val="0.1593517642361304"/>
          <c:w val="0.83970545879061265"/>
          <c:h val="0.71411923273325162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B4E2-4A04-80C0-D76F39D0B01C}"/>
              </c:ext>
            </c:extLst>
          </c:dPt>
          <c:dPt>
            <c:idx val="2"/>
            <c:invertIfNegative val="0"/>
            <c:bubble3D val="0"/>
            <c:spPr>
              <a:solidFill>
                <a:srgbClr val="006600"/>
              </a:solidFill>
            </c:spPr>
            <c:extLst>
              <c:ext xmlns:c16="http://schemas.microsoft.com/office/drawing/2014/chart" uri="{C3380CC4-5D6E-409C-BE32-E72D297353CC}">
                <c16:uniqueId val="{00000003-B4E2-4A04-80C0-D76F39D0B01C}"/>
              </c:ext>
            </c:extLst>
          </c:dPt>
          <c:cat>
            <c:strRef>
              <c:f>'สรุปการคำนวณ 65 (2)'!$B$17:$B$19</c:f>
              <c:strCache>
                <c:ptCount val="3"/>
                <c:pt idx="0">
                  <c:v>ประเภท 1</c:v>
                </c:pt>
                <c:pt idx="1">
                  <c:v>ประเภท 2</c:v>
                </c:pt>
                <c:pt idx="2">
                  <c:v>ประเภท 3</c:v>
                </c:pt>
              </c:strCache>
            </c:strRef>
          </c:cat>
          <c:val>
            <c:numRef>
              <c:f>'สรุปการคำนวณ 65 (2)'!$C$17:$C$19</c:f>
              <c:numCache>
                <c:formatCode>#,##0.00</c:formatCode>
                <c:ptCount val="3"/>
                <c:pt idx="0">
                  <c:v>9.2048186899999997</c:v>
                </c:pt>
                <c:pt idx="1">
                  <c:v>321.97056989999999</c:v>
                </c:pt>
                <c:pt idx="2">
                  <c:v>0.99020160000000013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E2-4A04-80C0-D76F39D0B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7067984"/>
        <c:axId val="186398616"/>
        <c:axId val="0"/>
      </c:bar3DChart>
      <c:catAx>
        <c:axId val="187067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6398616"/>
        <c:crosses val="autoZero"/>
        <c:auto val="1"/>
        <c:lblAlgn val="ctr"/>
        <c:lblOffset val="100"/>
        <c:noMultiLvlLbl val="0"/>
      </c:catAx>
      <c:valAx>
        <c:axId val="18639861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1870679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800">
          <a:latin typeface="Cordia New" pitchFamily="34" charset="-34"/>
          <a:cs typeface="Cordia New" pitchFamily="34" charset="-34"/>
        </a:defRPr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534087610054287E-2"/>
          <c:y val="0.22750318186477958"/>
          <c:w val="0.83970545879061265"/>
          <c:h val="0.71411923273325162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7092-4CC7-AA9D-6D76F04CB39A}"/>
              </c:ext>
            </c:extLst>
          </c:dPt>
          <c:dPt>
            <c:idx val="2"/>
            <c:invertIfNegative val="0"/>
            <c:bubble3D val="0"/>
            <c:spPr>
              <a:solidFill>
                <a:srgbClr val="006600"/>
              </a:solidFill>
            </c:spPr>
            <c:extLst>
              <c:ext xmlns:c16="http://schemas.microsoft.com/office/drawing/2014/chart" uri="{C3380CC4-5D6E-409C-BE32-E72D297353CC}">
                <c16:uniqueId val="{00000003-7092-4CC7-AA9D-6D76F04CB39A}"/>
              </c:ext>
            </c:extLst>
          </c:dPt>
          <c:cat>
            <c:strRef>
              <c:f>'สรุปการคำนวณ67 (1)'!$B$26:$B$28</c:f>
              <c:strCache>
                <c:ptCount val="3"/>
                <c:pt idx="0">
                  <c:v>ประเภท 1</c:v>
                </c:pt>
                <c:pt idx="1">
                  <c:v>ประเภท 2</c:v>
                </c:pt>
                <c:pt idx="2">
                  <c:v>ประเภท 3</c:v>
                </c:pt>
              </c:strCache>
            </c:strRef>
          </c:cat>
          <c:val>
            <c:numRef>
              <c:f>'สรุปการคำนวณ67 (1)'!$C$26:$C$28</c:f>
              <c:numCache>
                <c:formatCode>#,##0.00</c:formatCode>
                <c:ptCount val="3"/>
                <c:pt idx="0">
                  <c:v>2.4254498880000002</c:v>
                </c:pt>
                <c:pt idx="1">
                  <c:v>195.397273584</c:v>
                </c:pt>
                <c:pt idx="2">
                  <c:v>0.63666783000000005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92-4CC7-AA9D-6D76F04CB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4036520"/>
        <c:axId val="394037304"/>
        <c:axId val="0"/>
      </c:bar3DChart>
      <c:catAx>
        <c:axId val="394036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94037304"/>
        <c:crosses val="autoZero"/>
        <c:auto val="1"/>
        <c:lblAlgn val="ctr"/>
        <c:lblOffset val="100"/>
        <c:noMultiLvlLbl val="0"/>
      </c:catAx>
      <c:valAx>
        <c:axId val="394037304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394036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800">
          <a:latin typeface="Cordia New" pitchFamily="34" charset="-34"/>
          <a:cs typeface="Cordia New" pitchFamily="34" charset="-34"/>
        </a:defRPr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9232552462442826E-2"/>
          <c:y val="0.1593517642361304"/>
          <c:w val="0.83970545879061265"/>
          <c:h val="0.71411923273325162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8678-4D3E-A385-0E53D117BC2A}"/>
              </c:ext>
            </c:extLst>
          </c:dPt>
          <c:dPt>
            <c:idx val="2"/>
            <c:invertIfNegative val="0"/>
            <c:bubble3D val="0"/>
            <c:spPr>
              <a:solidFill>
                <a:srgbClr val="006600"/>
              </a:solidFill>
            </c:spPr>
            <c:extLst>
              <c:ext xmlns:c16="http://schemas.microsoft.com/office/drawing/2014/chart" uri="{C3380CC4-5D6E-409C-BE32-E72D297353CC}">
                <c16:uniqueId val="{00000003-8678-4D3E-A385-0E53D117BC2A}"/>
              </c:ext>
            </c:extLst>
          </c:dPt>
          <c:cat>
            <c:strRef>
              <c:f>'สรุปการคำนวณ 65 (2)'!$B$17:$B$19</c:f>
              <c:strCache>
                <c:ptCount val="3"/>
                <c:pt idx="0">
                  <c:v>ประเภท 1</c:v>
                </c:pt>
                <c:pt idx="1">
                  <c:v>ประเภท 2</c:v>
                </c:pt>
                <c:pt idx="2">
                  <c:v>ประเภท 3</c:v>
                </c:pt>
              </c:strCache>
            </c:strRef>
          </c:cat>
          <c:val>
            <c:numRef>
              <c:f>'สรุปการคำนวณ 65 (2)'!$C$17:$C$19</c:f>
              <c:numCache>
                <c:formatCode>#,##0.00</c:formatCode>
                <c:ptCount val="3"/>
                <c:pt idx="0">
                  <c:v>9.2048186899999997</c:v>
                </c:pt>
                <c:pt idx="1">
                  <c:v>321.97056989999999</c:v>
                </c:pt>
                <c:pt idx="2">
                  <c:v>0.99020160000000013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78-4D3E-A385-0E53D117B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7067984"/>
        <c:axId val="186398616"/>
        <c:axId val="0"/>
      </c:bar3DChart>
      <c:catAx>
        <c:axId val="187067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6398616"/>
        <c:crosses val="autoZero"/>
        <c:auto val="1"/>
        <c:lblAlgn val="ctr"/>
        <c:lblOffset val="100"/>
        <c:noMultiLvlLbl val="0"/>
      </c:catAx>
      <c:valAx>
        <c:axId val="18639861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1870679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800">
          <a:latin typeface="Cordia New" pitchFamily="34" charset="-34"/>
          <a:cs typeface="Cordia New" pitchFamily="34" charset="-34"/>
        </a:defRPr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80478</xdr:colOff>
      <xdr:row>24</xdr:row>
      <xdr:rowOff>212912</xdr:rowOff>
    </xdr:from>
    <xdr:to>
      <xdr:col>25</xdr:col>
      <xdr:colOff>51955</xdr:colOff>
      <xdr:row>38</xdr:row>
      <xdr:rowOff>155864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CFC6E81-8F74-449D-B68E-26EFA08F25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225136</xdr:colOff>
      <xdr:row>25</xdr:row>
      <xdr:rowOff>155864</xdr:rowOff>
    </xdr:from>
    <xdr:to>
      <xdr:col>22</xdr:col>
      <xdr:colOff>17317</xdr:colOff>
      <xdr:row>27</xdr:row>
      <xdr:rowOff>69273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5267526-D137-48BD-B248-B895FA583EB0}"/>
            </a:ext>
          </a:extLst>
        </xdr:cNvPr>
        <xdr:cNvSpPr txBox="1"/>
      </xdr:nvSpPr>
      <xdr:spPr>
        <a:xfrm>
          <a:off x="8066116" y="9421784"/>
          <a:ext cx="8197041" cy="6601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th-TH" sz="1800">
              <a:latin typeface="Cordia New" pitchFamily="34" charset="-34"/>
              <a:cs typeface="Cordia New" pitchFamily="34" charset="-34"/>
            </a:rPr>
            <a:t>ปริมาณการปล่อยก๊าซเรือนกระจกประจำปี 2564</a:t>
          </a:r>
          <a:r>
            <a:rPr lang="th-TH" sz="1800" baseline="0">
              <a:latin typeface="Cordia New" pitchFamily="34" charset="-34"/>
              <a:cs typeface="Cordia New" pitchFamily="34" charset="-34"/>
            </a:rPr>
            <a:t> (</a:t>
          </a:r>
          <a:r>
            <a:rPr lang="en-US" sz="1800" baseline="0">
              <a:latin typeface="Cordia New" pitchFamily="34" charset="-34"/>
              <a:cs typeface="Cordia New" pitchFamily="34" charset="-34"/>
            </a:rPr>
            <a:t>tCO2)</a:t>
          </a:r>
          <a:endParaRPr lang="th-TH" sz="1800">
            <a:latin typeface="Cordia New" pitchFamily="34" charset="-34"/>
            <a:cs typeface="Cordia New" pitchFamily="34" charset="-34"/>
          </a:endParaRPr>
        </a:p>
      </xdr:txBody>
    </xdr:sp>
    <xdr:clientData/>
  </xdr:twoCellAnchor>
  <xdr:twoCellAnchor>
    <xdr:from>
      <xdr:col>6</xdr:col>
      <xdr:colOff>549088</xdr:colOff>
      <xdr:row>25</xdr:row>
      <xdr:rowOff>235323</xdr:rowOff>
    </xdr:from>
    <xdr:to>
      <xdr:col>25</xdr:col>
      <xdr:colOff>51955</xdr:colOff>
      <xdr:row>36</xdr:row>
      <xdr:rowOff>155864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C11FCFCF-23A9-464F-B331-E41040795B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225136</xdr:colOff>
      <xdr:row>23</xdr:row>
      <xdr:rowOff>155864</xdr:rowOff>
    </xdr:from>
    <xdr:to>
      <xdr:col>22</xdr:col>
      <xdr:colOff>17317</xdr:colOff>
      <xdr:row>25</xdr:row>
      <xdr:rowOff>69273</xdr:rowOff>
    </xdr:to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76C19EC5-1277-4357-AE67-19A9634D3C11}"/>
            </a:ext>
          </a:extLst>
        </xdr:cNvPr>
        <xdr:cNvSpPr txBox="1"/>
      </xdr:nvSpPr>
      <xdr:spPr>
        <a:xfrm>
          <a:off x="7845136" y="9137939"/>
          <a:ext cx="7936056" cy="6658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th-TH" sz="1800">
              <a:latin typeface="Cordia New" pitchFamily="34" charset="-34"/>
              <a:cs typeface="Cordia New" pitchFamily="34" charset="-34"/>
            </a:rPr>
            <a:t>ปริมาณการปล่อยก๊าซเรือนกระจกประจำปี 2565</a:t>
          </a:r>
          <a:r>
            <a:rPr lang="th-TH" sz="1800" baseline="0">
              <a:latin typeface="Cordia New" pitchFamily="34" charset="-34"/>
              <a:cs typeface="Cordia New" pitchFamily="34" charset="-34"/>
            </a:rPr>
            <a:t> (</a:t>
          </a:r>
          <a:r>
            <a:rPr lang="en-US" sz="1800" baseline="0">
              <a:latin typeface="Cordia New" pitchFamily="34" charset="-34"/>
              <a:cs typeface="Cordia New" pitchFamily="34" charset="-34"/>
            </a:rPr>
            <a:t>tCO2)</a:t>
          </a:r>
          <a:endParaRPr lang="th-TH" sz="1800">
            <a:latin typeface="Cordia New" pitchFamily="34" charset="-34"/>
            <a:cs typeface="Cordia New" pitchFamily="34" charset="-3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33867</xdr:colOff>
      <xdr:row>27</xdr:row>
      <xdr:rowOff>237067</xdr:rowOff>
    </xdr:from>
    <xdr:to>
      <xdr:col>17</xdr:col>
      <xdr:colOff>482600</xdr:colOff>
      <xdr:row>44</xdr:row>
      <xdr:rowOff>76200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F1261ACE-996E-F33E-D01E-0AC287E801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257735</xdr:colOff>
      <xdr:row>13</xdr:row>
      <xdr:rowOff>212911</xdr:rowOff>
    </xdr:from>
    <xdr:to>
      <xdr:col>25</xdr:col>
      <xdr:colOff>51955</xdr:colOff>
      <xdr:row>29</xdr:row>
      <xdr:rowOff>224117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075545-9106-4CE8-8A81-2D4F5942BC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225136</xdr:colOff>
      <xdr:row>14</xdr:row>
      <xdr:rowOff>155864</xdr:rowOff>
    </xdr:from>
    <xdr:to>
      <xdr:col>22</xdr:col>
      <xdr:colOff>17317</xdr:colOff>
      <xdr:row>16</xdr:row>
      <xdr:rowOff>69273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6CD5209-D8BE-447D-8DF3-31F1C02505A7}"/>
            </a:ext>
          </a:extLst>
        </xdr:cNvPr>
        <xdr:cNvSpPr txBox="1"/>
      </xdr:nvSpPr>
      <xdr:spPr>
        <a:xfrm>
          <a:off x="8957656" y="4529744"/>
          <a:ext cx="6947361" cy="5382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th-TH" sz="1800">
              <a:latin typeface="Cordia New" pitchFamily="34" charset="-34"/>
              <a:cs typeface="Cordia New" pitchFamily="34" charset="-34"/>
            </a:rPr>
            <a:t>ปริมาณการปล่อยก๊าซเรือนกระจำประจำปี 2565</a:t>
          </a:r>
          <a:r>
            <a:rPr lang="th-TH" sz="1800" baseline="0">
              <a:latin typeface="Cordia New" pitchFamily="34" charset="-34"/>
              <a:cs typeface="Cordia New" pitchFamily="34" charset="-34"/>
            </a:rPr>
            <a:t> (</a:t>
          </a:r>
          <a:r>
            <a:rPr lang="en-US" sz="1800" baseline="0">
              <a:latin typeface="Cordia New" pitchFamily="34" charset="-34"/>
              <a:cs typeface="Cordia New" pitchFamily="34" charset="-34"/>
            </a:rPr>
            <a:t>tCO2)</a:t>
          </a:r>
          <a:endParaRPr lang="th-TH" sz="1800">
            <a:latin typeface="Cordia New" pitchFamily="34" charset="-34"/>
            <a:cs typeface="Cordia New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3102428</xdr:colOff>
      <xdr:row>11</xdr:row>
      <xdr:rowOff>164986</xdr:rowOff>
    </xdr:from>
    <xdr:to>
      <xdr:col>7</xdr:col>
      <xdr:colOff>680356</xdr:colOff>
      <xdr:row>14</xdr:row>
      <xdr:rowOff>204109</xdr:rowOff>
    </xdr:to>
    <xdr:pic>
      <xdr:nvPicPr>
        <xdr:cNvPr id="2" name="Picture 11">
          <a:extLst>
            <a:ext uri="{FF2B5EF4-FFF2-40B4-BE49-F238E27FC236}">
              <a16:creationId xmlns:a16="http://schemas.microsoft.com/office/drawing/2014/main" id="{EBE3EC61-9373-4F8F-877F-845192164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47620"/>
        <a:stretch>
          <a:fillRect/>
        </a:stretch>
      </xdr:blipFill>
      <xdr:spPr bwMode="auto">
        <a:xfrm>
          <a:off x="3102428" y="4565536"/>
          <a:ext cx="6283778" cy="1953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340178</xdr:colOff>
      <xdr:row>14</xdr:row>
      <xdr:rowOff>168966</xdr:rowOff>
    </xdr:from>
    <xdr:to>
      <xdr:col>7</xdr:col>
      <xdr:colOff>571500</xdr:colOff>
      <xdr:row>20</xdr:row>
      <xdr:rowOff>27214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8FAA77D-8985-4C52-B62E-A238EAE9B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64378" y="6484041"/>
          <a:ext cx="5812972" cy="1687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3129642</xdr:colOff>
      <xdr:row>6</xdr:row>
      <xdr:rowOff>23813</xdr:rowOff>
    </xdr:from>
    <xdr:to>
      <xdr:col>7</xdr:col>
      <xdr:colOff>680356</xdr:colOff>
      <xdr:row>11</xdr:row>
      <xdr:rowOff>268818</xdr:rowOff>
    </xdr:to>
    <xdr:pic>
      <xdr:nvPicPr>
        <xdr:cNvPr id="4" name="Picture 10">
          <a:extLst>
            <a:ext uri="{FF2B5EF4-FFF2-40B4-BE49-F238E27FC236}">
              <a16:creationId xmlns:a16="http://schemas.microsoft.com/office/drawing/2014/main" id="{D85EF1A3-CE5E-4646-A0FA-683F0BEF0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b="51286"/>
        <a:stretch>
          <a:fillRect/>
        </a:stretch>
      </xdr:blipFill>
      <xdr:spPr bwMode="auto">
        <a:xfrm>
          <a:off x="3120117" y="1985963"/>
          <a:ext cx="6266089" cy="2683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765071</xdr:colOff>
      <xdr:row>4</xdr:row>
      <xdr:rowOff>221116</xdr:rowOff>
    </xdr:from>
    <xdr:to>
      <xdr:col>15</xdr:col>
      <xdr:colOff>27214</xdr:colOff>
      <xdr:row>19</xdr:row>
      <xdr:rowOff>81644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4E96534F-79D0-46CE-9F4E-0572DE80C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470921" y="1573666"/>
          <a:ext cx="5586743" cy="6347053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80478</xdr:colOff>
      <xdr:row>24</xdr:row>
      <xdr:rowOff>212912</xdr:rowOff>
    </xdr:from>
    <xdr:to>
      <xdr:col>25</xdr:col>
      <xdr:colOff>51955</xdr:colOff>
      <xdr:row>38</xdr:row>
      <xdr:rowOff>155864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1729BC-5A8A-457C-9B04-13D0346E58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225136</xdr:colOff>
      <xdr:row>25</xdr:row>
      <xdr:rowOff>155864</xdr:rowOff>
    </xdr:from>
    <xdr:to>
      <xdr:col>22</xdr:col>
      <xdr:colOff>17317</xdr:colOff>
      <xdr:row>27</xdr:row>
      <xdr:rowOff>69273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BC5436B-C6A0-4F14-947F-ECA25DC22FD2}"/>
            </a:ext>
          </a:extLst>
        </xdr:cNvPr>
        <xdr:cNvSpPr txBox="1"/>
      </xdr:nvSpPr>
      <xdr:spPr>
        <a:xfrm>
          <a:off x="8930986" y="9204614"/>
          <a:ext cx="9117156" cy="6658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th-TH" sz="1800">
              <a:latin typeface="Cordia New" pitchFamily="34" charset="-34"/>
              <a:cs typeface="Cordia New" pitchFamily="34" charset="-34"/>
            </a:rPr>
            <a:t>ปริมาณการปล่อยก๊าซเรือนกระจกประจำปี 2564</a:t>
          </a:r>
          <a:r>
            <a:rPr lang="th-TH" sz="1800" baseline="0">
              <a:latin typeface="Cordia New" pitchFamily="34" charset="-34"/>
              <a:cs typeface="Cordia New" pitchFamily="34" charset="-34"/>
            </a:rPr>
            <a:t> (</a:t>
          </a:r>
          <a:r>
            <a:rPr lang="en-US" sz="1800" baseline="0">
              <a:latin typeface="Cordia New" pitchFamily="34" charset="-34"/>
              <a:cs typeface="Cordia New" pitchFamily="34" charset="-34"/>
            </a:rPr>
            <a:t>tCO2)</a:t>
          </a:r>
          <a:endParaRPr lang="th-TH" sz="1800">
            <a:latin typeface="Cordia New" pitchFamily="34" charset="-34"/>
            <a:cs typeface="Cordia New" pitchFamily="34" charset="-34"/>
          </a:endParaRPr>
        </a:p>
      </xdr:txBody>
    </xdr:sp>
    <xdr:clientData/>
  </xdr:twoCellAnchor>
  <xdr:twoCellAnchor>
    <xdr:from>
      <xdr:col>6</xdr:col>
      <xdr:colOff>80478</xdr:colOff>
      <xdr:row>24</xdr:row>
      <xdr:rowOff>212912</xdr:rowOff>
    </xdr:from>
    <xdr:to>
      <xdr:col>25</xdr:col>
      <xdr:colOff>51955</xdr:colOff>
      <xdr:row>38</xdr:row>
      <xdr:rowOff>155864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25CAAF44-F190-4204-8446-5DDB91F5CB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225136</xdr:colOff>
      <xdr:row>25</xdr:row>
      <xdr:rowOff>155864</xdr:rowOff>
    </xdr:from>
    <xdr:to>
      <xdr:col>22</xdr:col>
      <xdr:colOff>17317</xdr:colOff>
      <xdr:row>27</xdr:row>
      <xdr:rowOff>69273</xdr:rowOff>
    </xdr:to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AB990444-241B-44D0-A64D-2AA0E4F4ED96}"/>
            </a:ext>
          </a:extLst>
        </xdr:cNvPr>
        <xdr:cNvSpPr txBox="1"/>
      </xdr:nvSpPr>
      <xdr:spPr>
        <a:xfrm>
          <a:off x="7845136" y="9890414"/>
          <a:ext cx="7936056" cy="5420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th-TH" sz="1800">
              <a:latin typeface="Cordia New" pitchFamily="34" charset="-34"/>
              <a:cs typeface="Cordia New" pitchFamily="34" charset="-34"/>
            </a:rPr>
            <a:t>ปริมาณการปล่อยก๊าซเรือนกระจกประจำปี 2564</a:t>
          </a:r>
          <a:r>
            <a:rPr lang="th-TH" sz="1800" baseline="0">
              <a:latin typeface="Cordia New" pitchFamily="34" charset="-34"/>
              <a:cs typeface="Cordia New" pitchFamily="34" charset="-34"/>
            </a:rPr>
            <a:t> (</a:t>
          </a:r>
          <a:r>
            <a:rPr lang="en-US" sz="1800" baseline="0">
              <a:latin typeface="Cordia New" pitchFamily="34" charset="-34"/>
              <a:cs typeface="Cordia New" pitchFamily="34" charset="-34"/>
            </a:rPr>
            <a:t>tCO2)</a:t>
          </a:r>
          <a:endParaRPr lang="th-TH" sz="1800">
            <a:latin typeface="Cordia New" pitchFamily="34" charset="-34"/>
            <a:cs typeface="Cordia New" pitchFamily="34" charset="-34"/>
          </a:endParaRPr>
        </a:p>
      </xdr:txBody>
    </xdr:sp>
    <xdr:clientData/>
  </xdr:twoCellAnchor>
  <xdr:twoCellAnchor>
    <xdr:from>
      <xdr:col>6</xdr:col>
      <xdr:colOff>549088</xdr:colOff>
      <xdr:row>25</xdr:row>
      <xdr:rowOff>235323</xdr:rowOff>
    </xdr:from>
    <xdr:to>
      <xdr:col>25</xdr:col>
      <xdr:colOff>51955</xdr:colOff>
      <xdr:row>36</xdr:row>
      <xdr:rowOff>155864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F3F26DFF-CE2B-4AA2-B5F8-246C1BB06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225136</xdr:colOff>
      <xdr:row>23</xdr:row>
      <xdr:rowOff>155864</xdr:rowOff>
    </xdr:from>
    <xdr:to>
      <xdr:col>22</xdr:col>
      <xdr:colOff>17317</xdr:colOff>
      <xdr:row>25</xdr:row>
      <xdr:rowOff>69273</xdr:rowOff>
    </xdr:to>
    <xdr:sp macro="" textlink="">
      <xdr:nvSpPr>
        <xdr:cNvPr id="7" name="TextBox 2">
          <a:extLst>
            <a:ext uri="{FF2B5EF4-FFF2-40B4-BE49-F238E27FC236}">
              <a16:creationId xmlns:a16="http://schemas.microsoft.com/office/drawing/2014/main" id="{3B792D1C-6D95-4B56-9A8F-624AFFB85341}"/>
            </a:ext>
          </a:extLst>
        </xdr:cNvPr>
        <xdr:cNvSpPr txBox="1"/>
      </xdr:nvSpPr>
      <xdr:spPr>
        <a:xfrm>
          <a:off x="7845136" y="9137939"/>
          <a:ext cx="7936056" cy="6658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th-TH" sz="1800">
              <a:latin typeface="Cordia New" pitchFamily="34" charset="-34"/>
              <a:cs typeface="Cordia New" pitchFamily="34" charset="-34"/>
            </a:rPr>
            <a:t>ปริมาณการปล่อยก๊าซเรือนกระจกประจำปี 2565</a:t>
          </a:r>
          <a:r>
            <a:rPr lang="th-TH" sz="1800" baseline="0">
              <a:latin typeface="Cordia New" pitchFamily="34" charset="-34"/>
              <a:cs typeface="Cordia New" pitchFamily="34" charset="-34"/>
            </a:rPr>
            <a:t> (</a:t>
          </a:r>
          <a:r>
            <a:rPr lang="en-US" sz="1800" baseline="0">
              <a:latin typeface="Cordia New" pitchFamily="34" charset="-34"/>
              <a:cs typeface="Cordia New" pitchFamily="34" charset="-34"/>
            </a:rPr>
            <a:t>tCO2)</a:t>
          </a:r>
          <a:endParaRPr lang="th-TH" sz="1800">
            <a:latin typeface="Cordia New" pitchFamily="34" charset="-34"/>
            <a:cs typeface="Cordia New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257735</xdr:colOff>
      <xdr:row>13</xdr:row>
      <xdr:rowOff>212911</xdr:rowOff>
    </xdr:from>
    <xdr:to>
      <xdr:col>25</xdr:col>
      <xdr:colOff>51955</xdr:colOff>
      <xdr:row>29</xdr:row>
      <xdr:rowOff>224117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C73D069-1810-49AC-B16B-3CF08FD19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225136</xdr:colOff>
      <xdr:row>14</xdr:row>
      <xdr:rowOff>155864</xdr:rowOff>
    </xdr:from>
    <xdr:to>
      <xdr:col>22</xdr:col>
      <xdr:colOff>17317</xdr:colOff>
      <xdr:row>16</xdr:row>
      <xdr:rowOff>69273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6C3CA6E-F7A5-4F3A-AF2B-248DC3F1FA41}"/>
            </a:ext>
          </a:extLst>
        </xdr:cNvPr>
        <xdr:cNvSpPr txBox="1"/>
      </xdr:nvSpPr>
      <xdr:spPr>
        <a:xfrm>
          <a:off x="8892886" y="4556414"/>
          <a:ext cx="7802706" cy="5420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th-TH" sz="1800">
              <a:latin typeface="Cordia New" pitchFamily="34" charset="-34"/>
              <a:cs typeface="Cordia New" pitchFamily="34" charset="-34"/>
            </a:rPr>
            <a:t>ปริมาณการปล่อยก๊าซเรือนกระจำประจำปี 2566</a:t>
          </a:r>
          <a:r>
            <a:rPr lang="th-TH" sz="1800" baseline="0">
              <a:latin typeface="Cordia New" pitchFamily="34" charset="-34"/>
              <a:cs typeface="Cordia New" pitchFamily="34" charset="-34"/>
            </a:rPr>
            <a:t> (</a:t>
          </a:r>
          <a:r>
            <a:rPr lang="en-US" sz="1800" baseline="0">
              <a:latin typeface="Cordia New" pitchFamily="34" charset="-34"/>
              <a:cs typeface="Cordia New" pitchFamily="34" charset="-34"/>
            </a:rPr>
            <a:t>tCO2)</a:t>
          </a:r>
          <a:endParaRPr lang="th-TH" sz="1800">
            <a:latin typeface="Cordia New" pitchFamily="34" charset="-34"/>
            <a:cs typeface="Cordia New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3102428</xdr:colOff>
      <xdr:row>11</xdr:row>
      <xdr:rowOff>164986</xdr:rowOff>
    </xdr:from>
    <xdr:to>
      <xdr:col>7</xdr:col>
      <xdr:colOff>680356</xdr:colOff>
      <xdr:row>14</xdr:row>
      <xdr:rowOff>204109</xdr:rowOff>
    </xdr:to>
    <xdr:pic>
      <xdr:nvPicPr>
        <xdr:cNvPr id="2" name="Picture 11">
          <a:extLst>
            <a:ext uri="{FF2B5EF4-FFF2-40B4-BE49-F238E27FC236}">
              <a16:creationId xmlns:a16="http://schemas.microsoft.com/office/drawing/2014/main" id="{67573D9E-859D-4E41-81BB-2D375C5DF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47620"/>
        <a:stretch>
          <a:fillRect/>
        </a:stretch>
      </xdr:blipFill>
      <xdr:spPr bwMode="auto">
        <a:xfrm>
          <a:off x="3102428" y="4565536"/>
          <a:ext cx="6283778" cy="1953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340178</xdr:colOff>
      <xdr:row>14</xdr:row>
      <xdr:rowOff>168966</xdr:rowOff>
    </xdr:from>
    <xdr:to>
      <xdr:col>7</xdr:col>
      <xdr:colOff>571500</xdr:colOff>
      <xdr:row>20</xdr:row>
      <xdr:rowOff>27214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83BEB9A5-B5EF-47C7-A0ED-16924278A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64378" y="6484041"/>
          <a:ext cx="5812972" cy="1687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3129642</xdr:colOff>
      <xdr:row>6</xdr:row>
      <xdr:rowOff>23813</xdr:rowOff>
    </xdr:from>
    <xdr:to>
      <xdr:col>7</xdr:col>
      <xdr:colOff>680356</xdr:colOff>
      <xdr:row>11</xdr:row>
      <xdr:rowOff>268818</xdr:rowOff>
    </xdr:to>
    <xdr:pic>
      <xdr:nvPicPr>
        <xdr:cNvPr id="4" name="Picture 10">
          <a:extLst>
            <a:ext uri="{FF2B5EF4-FFF2-40B4-BE49-F238E27FC236}">
              <a16:creationId xmlns:a16="http://schemas.microsoft.com/office/drawing/2014/main" id="{A30F7E79-F4EF-450A-8249-E4CA24723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b="51286"/>
        <a:stretch>
          <a:fillRect/>
        </a:stretch>
      </xdr:blipFill>
      <xdr:spPr bwMode="auto">
        <a:xfrm>
          <a:off x="3120117" y="1985963"/>
          <a:ext cx="6266089" cy="2683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765071</xdr:colOff>
      <xdr:row>4</xdr:row>
      <xdr:rowOff>221116</xdr:rowOff>
    </xdr:from>
    <xdr:to>
      <xdr:col>15</xdr:col>
      <xdr:colOff>27214</xdr:colOff>
      <xdr:row>19</xdr:row>
      <xdr:rowOff>81644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E0E3233F-D457-479B-9C11-864561C8D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470921" y="1573666"/>
          <a:ext cx="5586743" cy="6347053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549088</xdr:colOff>
      <xdr:row>25</xdr:row>
      <xdr:rowOff>235323</xdr:rowOff>
    </xdr:from>
    <xdr:to>
      <xdr:col>25</xdr:col>
      <xdr:colOff>51955</xdr:colOff>
      <xdr:row>36</xdr:row>
      <xdr:rowOff>155864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8154F2-6B8F-446D-8964-F7CE2235E2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225136</xdr:colOff>
      <xdr:row>23</xdr:row>
      <xdr:rowOff>155864</xdr:rowOff>
    </xdr:from>
    <xdr:to>
      <xdr:col>22</xdr:col>
      <xdr:colOff>17317</xdr:colOff>
      <xdr:row>25</xdr:row>
      <xdr:rowOff>69273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89BFAA2-06FD-4ADF-8F02-93B7093356B7}"/>
            </a:ext>
          </a:extLst>
        </xdr:cNvPr>
        <xdr:cNvSpPr txBox="1"/>
      </xdr:nvSpPr>
      <xdr:spPr>
        <a:xfrm>
          <a:off x="8930986" y="9099839"/>
          <a:ext cx="9117156" cy="6658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th-TH" sz="1800">
              <a:latin typeface="Cordia New" pitchFamily="34" charset="-34"/>
              <a:cs typeface="Cordia New" pitchFamily="34" charset="-34"/>
            </a:rPr>
            <a:t>ปริมาณการปล่อยก๊าซเรือนกระจกประจำปี 2565</a:t>
          </a:r>
          <a:r>
            <a:rPr lang="th-TH" sz="1800" baseline="0">
              <a:latin typeface="Cordia New" pitchFamily="34" charset="-34"/>
              <a:cs typeface="Cordia New" pitchFamily="34" charset="-34"/>
            </a:rPr>
            <a:t> (</a:t>
          </a:r>
          <a:r>
            <a:rPr lang="en-US" sz="1800" baseline="0">
              <a:latin typeface="Cordia New" pitchFamily="34" charset="-34"/>
              <a:cs typeface="Cordia New" pitchFamily="34" charset="-34"/>
            </a:rPr>
            <a:t>tCO2)</a:t>
          </a:r>
          <a:endParaRPr lang="th-TH" sz="1800">
            <a:latin typeface="Cordia New" pitchFamily="34" charset="-34"/>
            <a:cs typeface="Cordia New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257735</xdr:colOff>
      <xdr:row>13</xdr:row>
      <xdr:rowOff>212911</xdr:rowOff>
    </xdr:from>
    <xdr:to>
      <xdr:col>25</xdr:col>
      <xdr:colOff>51955</xdr:colOff>
      <xdr:row>29</xdr:row>
      <xdr:rowOff>224117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12D7061-BCDC-4482-9B36-8437D7B7BE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225136</xdr:colOff>
      <xdr:row>14</xdr:row>
      <xdr:rowOff>155864</xdr:rowOff>
    </xdr:from>
    <xdr:to>
      <xdr:col>22</xdr:col>
      <xdr:colOff>17317</xdr:colOff>
      <xdr:row>16</xdr:row>
      <xdr:rowOff>69273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B78FDFC-5D7D-40B1-88E9-3E1109DF4718}"/>
            </a:ext>
          </a:extLst>
        </xdr:cNvPr>
        <xdr:cNvSpPr txBox="1"/>
      </xdr:nvSpPr>
      <xdr:spPr>
        <a:xfrm>
          <a:off x="9132916" y="4529744"/>
          <a:ext cx="8029401" cy="5382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th-TH" sz="1800">
              <a:latin typeface="Cordia New" pitchFamily="34" charset="-34"/>
              <a:cs typeface="Cordia New" pitchFamily="34" charset="-34"/>
            </a:rPr>
            <a:t>ปริมาณการปล่อยก๊าซเรือนกระจำประจำปี 2566</a:t>
          </a:r>
          <a:r>
            <a:rPr lang="th-TH" sz="1800" baseline="0">
              <a:latin typeface="Cordia New" pitchFamily="34" charset="-34"/>
              <a:cs typeface="Cordia New" pitchFamily="34" charset="-34"/>
            </a:rPr>
            <a:t> (</a:t>
          </a:r>
          <a:r>
            <a:rPr lang="en-US" sz="1800" baseline="0">
              <a:latin typeface="Cordia New" pitchFamily="34" charset="-34"/>
              <a:cs typeface="Cordia New" pitchFamily="34" charset="-34"/>
            </a:rPr>
            <a:t>tCO2)</a:t>
          </a:r>
          <a:endParaRPr lang="th-TH" sz="1800">
            <a:latin typeface="Cordia New" pitchFamily="34" charset="-34"/>
            <a:cs typeface="Cordia New" pitchFamily="34" charset="-3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3102428</xdr:colOff>
      <xdr:row>11</xdr:row>
      <xdr:rowOff>164986</xdr:rowOff>
    </xdr:from>
    <xdr:to>
      <xdr:col>7</xdr:col>
      <xdr:colOff>680356</xdr:colOff>
      <xdr:row>14</xdr:row>
      <xdr:rowOff>204109</xdr:rowOff>
    </xdr:to>
    <xdr:pic>
      <xdr:nvPicPr>
        <xdr:cNvPr id="2" name="Picture 11">
          <a:extLst>
            <a:ext uri="{FF2B5EF4-FFF2-40B4-BE49-F238E27FC236}">
              <a16:creationId xmlns:a16="http://schemas.microsoft.com/office/drawing/2014/main" id="{BF5F67CA-2EAD-4BAF-8AF7-17395F1D4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47620"/>
        <a:stretch>
          <a:fillRect/>
        </a:stretch>
      </xdr:blipFill>
      <xdr:spPr bwMode="auto">
        <a:xfrm>
          <a:off x="2812868" y="4645546"/>
          <a:ext cx="5685608" cy="2294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340178</xdr:colOff>
      <xdr:row>14</xdr:row>
      <xdr:rowOff>168966</xdr:rowOff>
    </xdr:from>
    <xdr:to>
      <xdr:col>7</xdr:col>
      <xdr:colOff>571500</xdr:colOff>
      <xdr:row>20</xdr:row>
      <xdr:rowOff>27214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B49ECB02-D386-4337-A1C2-123B13E4D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51958" y="6905046"/>
          <a:ext cx="5237662" cy="1732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3129642</xdr:colOff>
      <xdr:row>6</xdr:row>
      <xdr:rowOff>23813</xdr:rowOff>
    </xdr:from>
    <xdr:to>
      <xdr:col>7</xdr:col>
      <xdr:colOff>680356</xdr:colOff>
      <xdr:row>11</xdr:row>
      <xdr:rowOff>268818</xdr:rowOff>
    </xdr:to>
    <xdr:pic>
      <xdr:nvPicPr>
        <xdr:cNvPr id="4" name="Picture 10">
          <a:extLst>
            <a:ext uri="{FF2B5EF4-FFF2-40B4-BE49-F238E27FC236}">
              <a16:creationId xmlns:a16="http://schemas.microsoft.com/office/drawing/2014/main" id="{7BE2ADB4-4642-4720-A54B-81DC9AB82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b="51286"/>
        <a:stretch>
          <a:fillRect/>
        </a:stretch>
      </xdr:blipFill>
      <xdr:spPr bwMode="auto">
        <a:xfrm>
          <a:off x="2809602" y="2005013"/>
          <a:ext cx="5688874" cy="27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765071</xdr:colOff>
      <xdr:row>4</xdr:row>
      <xdr:rowOff>221116</xdr:rowOff>
    </xdr:from>
    <xdr:to>
      <xdr:col>22</xdr:col>
      <xdr:colOff>232954</xdr:colOff>
      <xdr:row>30</xdr:row>
      <xdr:rowOff>28304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FB9B3E68-A999-4C33-8155-2BD9F4B4E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529851" y="1577476"/>
          <a:ext cx="4984763" cy="680234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01684-9B22-4AE8-82BB-7A0ADDC9A884}">
  <dimension ref="A1:AW43"/>
  <sheetViews>
    <sheetView view="pageBreakPreview" topLeftCell="A15" zoomScale="80" zoomScaleNormal="25" zoomScaleSheetLayoutView="80" workbookViewId="0">
      <selection activeCell="D29" sqref="D29"/>
    </sheetView>
  </sheetViews>
  <sheetFormatPr defaultColWidth="9" defaultRowHeight="24.9" customHeight="1"/>
  <cols>
    <col min="1" max="1" width="12.109375" style="31" customWidth="1"/>
    <col min="2" max="2" width="31" style="30" customWidth="1"/>
    <col min="3" max="3" width="11.33203125" style="30" customWidth="1"/>
    <col min="4" max="4" width="12.6640625" style="30" customWidth="1"/>
    <col min="5" max="5" width="10.6640625" style="30" customWidth="1"/>
    <col min="6" max="6" width="9.88671875" style="30" bestFit="1" customWidth="1"/>
    <col min="7" max="7" width="7.88671875" style="30" bestFit="1" customWidth="1"/>
    <col min="8" max="8" width="9.88671875" style="30" bestFit="1" customWidth="1"/>
    <col min="9" max="9" width="8.88671875" style="30" bestFit="1" customWidth="1"/>
    <col min="10" max="10" width="9.88671875" style="32" bestFit="1" customWidth="1"/>
    <col min="11" max="11" width="8.88671875" style="30" bestFit="1" customWidth="1"/>
    <col min="12" max="12" width="9.88671875" style="30" bestFit="1" customWidth="1"/>
    <col min="13" max="13" width="8.88671875" style="30" bestFit="1" customWidth="1"/>
    <col min="14" max="14" width="9.88671875" style="30" bestFit="1" customWidth="1"/>
    <col min="15" max="15" width="8.88671875" style="30" bestFit="1" customWidth="1"/>
    <col min="16" max="16" width="9.88671875" style="30" bestFit="1" customWidth="1"/>
    <col min="17" max="17" width="8.88671875" style="30" bestFit="1" customWidth="1"/>
    <col min="18" max="18" width="9.88671875" style="30" bestFit="1" customWidth="1"/>
    <col min="19" max="19" width="8.88671875" style="30" bestFit="1" customWidth="1"/>
    <col min="20" max="20" width="9.88671875" style="30" bestFit="1" customWidth="1"/>
    <col min="21" max="21" width="8.88671875" style="30" bestFit="1" customWidth="1"/>
    <col min="22" max="22" width="9.88671875" style="30" bestFit="1" customWidth="1"/>
    <col min="23" max="23" width="8.88671875" style="30" bestFit="1" customWidth="1"/>
    <col min="24" max="24" width="9.88671875" style="30" bestFit="1" customWidth="1"/>
    <col min="25" max="25" width="8.88671875" style="30" bestFit="1" customWidth="1"/>
    <col min="26" max="26" width="9.88671875" style="30" bestFit="1" customWidth="1"/>
    <col min="27" max="27" width="8.88671875" style="30" bestFit="1" customWidth="1"/>
    <col min="28" max="28" width="9.88671875" style="30" bestFit="1" customWidth="1"/>
    <col min="29" max="29" width="14.6640625" style="30" bestFit="1" customWidth="1"/>
    <col min="30" max="30" width="9.88671875" style="30" bestFit="1" customWidth="1"/>
    <col min="31" max="31" width="6.33203125" style="30" bestFit="1" customWidth="1"/>
    <col min="32" max="32" width="9" style="30" customWidth="1"/>
    <col min="33" max="16384" width="9" style="30"/>
  </cols>
  <sheetData>
    <row r="1" spans="1:31" ht="41.25" customHeight="1">
      <c r="A1" s="139" t="s">
        <v>1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</row>
    <row r="2" spans="1:31" s="31" customFormat="1" ht="24.9" customHeight="1">
      <c r="A2" s="140" t="s">
        <v>2</v>
      </c>
      <c r="B2" s="140" t="s">
        <v>3</v>
      </c>
      <c r="C2" s="140" t="s">
        <v>4</v>
      </c>
      <c r="D2" s="140" t="s">
        <v>5</v>
      </c>
      <c r="E2" s="140" t="s">
        <v>6</v>
      </c>
      <c r="F2" s="141" t="s">
        <v>105</v>
      </c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0" t="s">
        <v>5</v>
      </c>
    </row>
    <row r="3" spans="1:31" s="31" customFormat="1" ht="24.9" customHeight="1">
      <c r="A3" s="140"/>
      <c r="B3" s="140"/>
      <c r="C3" s="140"/>
      <c r="D3" s="140"/>
      <c r="E3" s="140"/>
      <c r="F3" s="141" t="s">
        <v>7</v>
      </c>
      <c r="G3" s="141"/>
      <c r="H3" s="141" t="s">
        <v>8</v>
      </c>
      <c r="I3" s="141"/>
      <c r="J3" s="141" t="s">
        <v>9</v>
      </c>
      <c r="K3" s="141"/>
      <c r="L3" s="141" t="s">
        <v>10</v>
      </c>
      <c r="M3" s="141"/>
      <c r="N3" s="141" t="s">
        <v>11</v>
      </c>
      <c r="O3" s="141"/>
      <c r="P3" s="141" t="s">
        <v>12</v>
      </c>
      <c r="Q3" s="141"/>
      <c r="R3" s="141" t="s">
        <v>13</v>
      </c>
      <c r="S3" s="141"/>
      <c r="T3" s="141" t="s">
        <v>14</v>
      </c>
      <c r="U3" s="141"/>
      <c r="V3" s="141" t="s">
        <v>15</v>
      </c>
      <c r="W3" s="141"/>
      <c r="X3" s="141" t="s">
        <v>16</v>
      </c>
      <c r="Y3" s="141"/>
      <c r="Z3" s="141" t="s">
        <v>17</v>
      </c>
      <c r="AA3" s="141"/>
      <c r="AB3" s="141" t="s">
        <v>18</v>
      </c>
      <c r="AC3" s="141"/>
      <c r="AD3" s="141" t="s">
        <v>19</v>
      </c>
      <c r="AE3" s="140"/>
    </row>
    <row r="4" spans="1:31" s="31" customFormat="1" ht="36.75" customHeight="1">
      <c r="A4" s="140"/>
      <c r="B4" s="140"/>
      <c r="C4" s="140"/>
      <c r="D4" s="140"/>
      <c r="E4" s="140"/>
      <c r="F4" s="36" t="s">
        <v>20</v>
      </c>
      <c r="G4" s="36" t="s">
        <v>21</v>
      </c>
      <c r="H4" s="36" t="s">
        <v>20</v>
      </c>
      <c r="I4" s="36" t="s">
        <v>21</v>
      </c>
      <c r="J4" s="36" t="s">
        <v>20</v>
      </c>
      <c r="K4" s="36" t="s">
        <v>21</v>
      </c>
      <c r="L4" s="36" t="s">
        <v>20</v>
      </c>
      <c r="M4" s="36" t="s">
        <v>21</v>
      </c>
      <c r="N4" s="36" t="s">
        <v>20</v>
      </c>
      <c r="O4" s="36" t="s">
        <v>21</v>
      </c>
      <c r="P4" s="36" t="s">
        <v>20</v>
      </c>
      <c r="Q4" s="36" t="s">
        <v>21</v>
      </c>
      <c r="R4" s="36" t="s">
        <v>20</v>
      </c>
      <c r="S4" s="36" t="s">
        <v>21</v>
      </c>
      <c r="T4" s="36" t="s">
        <v>20</v>
      </c>
      <c r="U4" s="36" t="s">
        <v>21</v>
      </c>
      <c r="V4" s="36" t="s">
        <v>20</v>
      </c>
      <c r="W4" s="36" t="s">
        <v>21</v>
      </c>
      <c r="X4" s="36" t="s">
        <v>20</v>
      </c>
      <c r="Y4" s="36" t="s">
        <v>21</v>
      </c>
      <c r="Z4" s="36" t="s">
        <v>20</v>
      </c>
      <c r="AA4" s="36" t="s">
        <v>21</v>
      </c>
      <c r="AB4" s="36" t="s">
        <v>20</v>
      </c>
      <c r="AC4" s="36" t="s">
        <v>21</v>
      </c>
      <c r="AD4" s="141"/>
      <c r="AE4" s="140"/>
    </row>
    <row r="5" spans="1:31" ht="40.799999999999997">
      <c r="A5" s="38" t="s">
        <v>22</v>
      </c>
      <c r="B5" s="43" t="s">
        <v>23</v>
      </c>
      <c r="C5" s="37"/>
      <c r="D5" s="37"/>
      <c r="E5" s="37"/>
      <c r="F5" s="37"/>
      <c r="G5" s="44"/>
      <c r="H5" s="41"/>
      <c r="I5" s="41"/>
      <c r="J5" s="42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37"/>
    </row>
    <row r="6" spans="1:31" ht="24.9" customHeight="1">
      <c r="A6" s="38"/>
      <c r="B6" s="43" t="s">
        <v>24</v>
      </c>
      <c r="C6" s="37"/>
      <c r="D6" s="37"/>
      <c r="E6" s="37"/>
      <c r="F6" s="37"/>
      <c r="G6" s="44"/>
      <c r="H6" s="41"/>
      <c r="I6" s="41"/>
      <c r="J6" s="42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</row>
    <row r="7" spans="1:31" ht="24.9" customHeight="1">
      <c r="A7" s="40"/>
      <c r="B7" s="45" t="s">
        <v>25</v>
      </c>
      <c r="C7" s="46">
        <v>2.7080000000000002</v>
      </c>
      <c r="D7" s="37" t="s">
        <v>26</v>
      </c>
      <c r="E7" s="37" t="s">
        <v>27</v>
      </c>
      <c r="F7" s="37">
        <v>0</v>
      </c>
      <c r="G7" s="47">
        <f>F7*C7</f>
        <v>0</v>
      </c>
      <c r="H7" s="37">
        <v>0</v>
      </c>
      <c r="I7" s="47">
        <f>H7*C7</f>
        <v>0</v>
      </c>
      <c r="J7" s="37">
        <v>0</v>
      </c>
      <c r="K7" s="47">
        <f>J7*C7</f>
        <v>0</v>
      </c>
      <c r="L7" s="37">
        <v>0</v>
      </c>
      <c r="M7" s="47">
        <f>L7*C7</f>
        <v>0</v>
      </c>
      <c r="N7" s="37">
        <v>0</v>
      </c>
      <c r="O7" s="47">
        <f>N7*C7</f>
        <v>0</v>
      </c>
      <c r="P7" s="37">
        <v>0</v>
      </c>
      <c r="Q7" s="47">
        <f>P7*C7</f>
        <v>0</v>
      </c>
      <c r="R7" s="37">
        <v>0</v>
      </c>
      <c r="S7" s="47">
        <f>R7*C7</f>
        <v>0</v>
      </c>
      <c r="T7" s="37">
        <v>0</v>
      </c>
      <c r="U7" s="47">
        <f>T7*C7</f>
        <v>0</v>
      </c>
      <c r="V7" s="37">
        <v>0</v>
      </c>
      <c r="W7" s="47">
        <f>V7*C7</f>
        <v>0</v>
      </c>
      <c r="X7" s="37">
        <v>0</v>
      </c>
      <c r="Y7" s="47">
        <f>X7*C7</f>
        <v>0</v>
      </c>
      <c r="Z7" s="37">
        <v>0</v>
      </c>
      <c r="AA7" s="47">
        <f>Z7*C7</f>
        <v>0</v>
      </c>
      <c r="AB7" s="37">
        <v>0</v>
      </c>
      <c r="AC7" s="47">
        <f>AB7*C7</f>
        <v>0</v>
      </c>
      <c r="AD7" s="48">
        <f>G7+I7+K7+M7+O7+Q7+S7+U7+W7+Y7+AA7+AC7</f>
        <v>0</v>
      </c>
      <c r="AE7" s="37" t="s">
        <v>28</v>
      </c>
    </row>
    <row r="8" spans="1:31" ht="24.9" customHeight="1">
      <c r="A8" s="49"/>
      <c r="B8" s="45" t="s">
        <v>29</v>
      </c>
      <c r="C8" s="46">
        <v>2.7080000000000002</v>
      </c>
      <c r="D8" s="37" t="s">
        <v>26</v>
      </c>
      <c r="E8" s="37" t="s">
        <v>27</v>
      </c>
      <c r="F8" s="37">
        <v>0</v>
      </c>
      <c r="G8" s="47">
        <f t="shared" ref="G8:G22" si="0">F8*C8</f>
        <v>0</v>
      </c>
      <c r="H8" s="37">
        <v>0</v>
      </c>
      <c r="I8" s="47">
        <f t="shared" ref="I8:I22" si="1">H8*C8</f>
        <v>0</v>
      </c>
      <c r="J8" s="37">
        <v>0</v>
      </c>
      <c r="K8" s="47">
        <f t="shared" ref="K8:K22" si="2">J8*C8</f>
        <v>0</v>
      </c>
      <c r="L8" s="37">
        <v>0</v>
      </c>
      <c r="M8" s="47">
        <f t="shared" ref="M8:M22" si="3">L8*C8</f>
        <v>0</v>
      </c>
      <c r="N8" s="37">
        <v>0</v>
      </c>
      <c r="O8" s="47">
        <f t="shared" ref="O8:O22" si="4">N8*C8</f>
        <v>0</v>
      </c>
      <c r="P8" s="37">
        <v>0</v>
      </c>
      <c r="Q8" s="47">
        <f t="shared" ref="Q8:Q22" si="5">P8*C8</f>
        <v>0</v>
      </c>
      <c r="R8" s="37">
        <v>0</v>
      </c>
      <c r="S8" s="47">
        <f t="shared" ref="S8:S22" si="6">R8*C8</f>
        <v>0</v>
      </c>
      <c r="T8" s="37">
        <v>0</v>
      </c>
      <c r="U8" s="47">
        <f t="shared" ref="U8:U22" si="7">T8*C8</f>
        <v>0</v>
      </c>
      <c r="V8" s="37">
        <v>0</v>
      </c>
      <c r="W8" s="47">
        <f t="shared" ref="W8:W22" si="8">V8*C8</f>
        <v>0</v>
      </c>
      <c r="X8" s="37">
        <v>0</v>
      </c>
      <c r="Y8" s="47">
        <f t="shared" ref="Y8:Y22" si="9">X8*C8</f>
        <v>0</v>
      </c>
      <c r="Z8" s="37">
        <v>0</v>
      </c>
      <c r="AA8" s="47">
        <f t="shared" ref="AA8:AA22" si="10">Z8*C8</f>
        <v>0</v>
      </c>
      <c r="AB8" s="37">
        <v>0</v>
      </c>
      <c r="AC8" s="47">
        <f t="shared" ref="AC8:AC22" si="11">AB8*C8</f>
        <v>0</v>
      </c>
      <c r="AD8" s="48">
        <f t="shared" ref="AD8:AD22" si="12">G8+I8+K8+M8+O8+Q8+S8+U8+W8+Y8+AA8+AC8</f>
        <v>0</v>
      </c>
      <c r="AE8" s="37" t="s">
        <v>28</v>
      </c>
    </row>
    <row r="9" spans="1:31" ht="40.799999999999997">
      <c r="A9" s="49"/>
      <c r="B9" s="49" t="s">
        <v>30</v>
      </c>
      <c r="C9" s="46"/>
      <c r="D9" s="37"/>
      <c r="E9" s="37"/>
      <c r="F9" s="37"/>
      <c r="G9" s="47"/>
      <c r="H9" s="37"/>
      <c r="I9" s="47">
        <f t="shared" si="1"/>
        <v>0</v>
      </c>
      <c r="J9" s="37"/>
      <c r="K9" s="47">
        <f t="shared" si="2"/>
        <v>0</v>
      </c>
      <c r="L9" s="37"/>
      <c r="M9" s="47">
        <f t="shared" si="3"/>
        <v>0</v>
      </c>
      <c r="N9" s="37"/>
      <c r="O9" s="47">
        <f t="shared" si="4"/>
        <v>0</v>
      </c>
      <c r="P9" s="37"/>
      <c r="Q9" s="47">
        <f t="shared" si="5"/>
        <v>0</v>
      </c>
      <c r="R9" s="37"/>
      <c r="S9" s="47">
        <f t="shared" si="6"/>
        <v>0</v>
      </c>
      <c r="T9" s="37"/>
      <c r="U9" s="47">
        <f t="shared" si="7"/>
        <v>0</v>
      </c>
      <c r="V9" s="37"/>
      <c r="W9" s="47">
        <f t="shared" si="8"/>
        <v>0</v>
      </c>
      <c r="X9" s="37"/>
      <c r="Y9" s="47">
        <f t="shared" si="9"/>
        <v>0</v>
      </c>
      <c r="Z9" s="37"/>
      <c r="AA9" s="47">
        <f t="shared" si="10"/>
        <v>0</v>
      </c>
      <c r="AB9" s="37"/>
      <c r="AC9" s="47">
        <f t="shared" si="11"/>
        <v>0</v>
      </c>
      <c r="AD9" s="48"/>
      <c r="AE9" s="37"/>
    </row>
    <row r="10" spans="1:31" ht="40.799999999999997">
      <c r="A10" s="49"/>
      <c r="B10" s="49" t="s">
        <v>31</v>
      </c>
      <c r="C10" s="46"/>
      <c r="D10" s="37"/>
      <c r="E10" s="37"/>
      <c r="F10" s="37"/>
      <c r="G10" s="47"/>
      <c r="H10" s="37"/>
      <c r="I10" s="47">
        <f t="shared" si="1"/>
        <v>0</v>
      </c>
      <c r="J10" s="37"/>
      <c r="K10" s="47">
        <f t="shared" si="2"/>
        <v>0</v>
      </c>
      <c r="L10" s="37"/>
      <c r="M10" s="47">
        <f t="shared" si="3"/>
        <v>0</v>
      </c>
      <c r="N10" s="37"/>
      <c r="O10" s="47">
        <f t="shared" si="4"/>
        <v>0</v>
      </c>
      <c r="P10" s="37"/>
      <c r="Q10" s="47">
        <f t="shared" si="5"/>
        <v>0</v>
      </c>
      <c r="R10" s="37"/>
      <c r="S10" s="47">
        <f t="shared" si="6"/>
        <v>0</v>
      </c>
      <c r="T10" s="37"/>
      <c r="U10" s="47">
        <f t="shared" si="7"/>
        <v>0</v>
      </c>
      <c r="V10" s="37"/>
      <c r="W10" s="47">
        <f t="shared" si="8"/>
        <v>0</v>
      </c>
      <c r="X10" s="37"/>
      <c r="Y10" s="47">
        <f t="shared" si="9"/>
        <v>0</v>
      </c>
      <c r="Z10" s="37"/>
      <c r="AA10" s="47">
        <f t="shared" si="10"/>
        <v>0</v>
      </c>
      <c r="AB10" s="37"/>
      <c r="AC10" s="47">
        <f t="shared" si="11"/>
        <v>0</v>
      </c>
      <c r="AD10" s="48"/>
      <c r="AE10" s="37"/>
    </row>
    <row r="11" spans="1:31" ht="24.9" customHeight="1">
      <c r="A11" s="49"/>
      <c r="B11" s="45" t="s">
        <v>32</v>
      </c>
      <c r="C11" s="46">
        <v>2.7446000000000002</v>
      </c>
      <c r="D11" s="37" t="s">
        <v>26</v>
      </c>
      <c r="E11" s="37" t="s">
        <v>27</v>
      </c>
      <c r="F11" s="37">
        <v>308.04000000000002</v>
      </c>
      <c r="G11" s="47">
        <f t="shared" si="0"/>
        <v>845.44658400000014</v>
      </c>
      <c r="H11" s="37">
        <v>276.5</v>
      </c>
      <c r="I11" s="47">
        <f t="shared" si="1"/>
        <v>758.88190000000009</v>
      </c>
      <c r="J11" s="37">
        <v>335.67</v>
      </c>
      <c r="K11" s="47">
        <f t="shared" si="2"/>
        <v>921.27988200000004</v>
      </c>
      <c r="L11" s="37">
        <v>211.78</v>
      </c>
      <c r="M11" s="47">
        <v>0</v>
      </c>
      <c r="N11" s="37">
        <v>245.11</v>
      </c>
      <c r="O11" s="47">
        <f t="shared" si="4"/>
        <v>672.72890600000005</v>
      </c>
      <c r="P11" s="37">
        <v>178.17</v>
      </c>
      <c r="Q11" s="47">
        <f t="shared" si="5"/>
        <v>489.005382</v>
      </c>
      <c r="R11" s="37">
        <v>220.91</v>
      </c>
      <c r="S11" s="47">
        <f t="shared" si="6"/>
        <v>606.30958599999997</v>
      </c>
      <c r="T11" s="37">
        <v>281.39</v>
      </c>
      <c r="U11" s="47">
        <f t="shared" si="7"/>
        <v>772.30299400000001</v>
      </c>
      <c r="V11" s="37">
        <v>224.84</v>
      </c>
      <c r="W11" s="47">
        <f t="shared" si="8"/>
        <v>617.09586400000001</v>
      </c>
      <c r="X11" s="37">
        <v>237.23</v>
      </c>
      <c r="Y11" s="47">
        <f t="shared" si="9"/>
        <v>651.10145799999998</v>
      </c>
      <c r="Z11" s="37">
        <v>133.56</v>
      </c>
      <c r="AA11" s="47">
        <f t="shared" si="10"/>
        <v>366.56877600000001</v>
      </c>
      <c r="AB11" s="37">
        <v>141.94999999999999</v>
      </c>
      <c r="AC11" s="47">
        <f t="shared" si="11"/>
        <v>389.59596999999997</v>
      </c>
      <c r="AD11" s="48">
        <f t="shared" si="12"/>
        <v>7090.3173020000004</v>
      </c>
      <c r="AE11" s="37" t="s">
        <v>28</v>
      </c>
    </row>
    <row r="12" spans="1:31" ht="24.9" customHeight="1">
      <c r="A12" s="49"/>
      <c r="B12" s="45" t="s">
        <v>33</v>
      </c>
      <c r="C12" s="46">
        <v>2.2376</v>
      </c>
      <c r="D12" s="37" t="s">
        <v>26</v>
      </c>
      <c r="E12" s="37" t="s">
        <v>27</v>
      </c>
      <c r="F12" s="37">
        <v>0</v>
      </c>
      <c r="G12" s="47">
        <f t="shared" si="0"/>
        <v>0</v>
      </c>
      <c r="H12" s="37">
        <v>0</v>
      </c>
      <c r="I12" s="47">
        <f t="shared" si="1"/>
        <v>0</v>
      </c>
      <c r="J12" s="37">
        <v>0</v>
      </c>
      <c r="K12" s="47">
        <f t="shared" si="2"/>
        <v>0</v>
      </c>
      <c r="L12" s="37">
        <v>0</v>
      </c>
      <c r="M12" s="47">
        <f t="shared" si="3"/>
        <v>0</v>
      </c>
      <c r="N12" s="37">
        <v>0</v>
      </c>
      <c r="O12" s="47">
        <f t="shared" si="4"/>
        <v>0</v>
      </c>
      <c r="P12" s="37">
        <v>0</v>
      </c>
      <c r="Q12" s="47">
        <f t="shared" si="5"/>
        <v>0</v>
      </c>
      <c r="R12" s="37">
        <v>0</v>
      </c>
      <c r="S12" s="47">
        <f t="shared" si="6"/>
        <v>0</v>
      </c>
      <c r="T12" s="37">
        <v>0</v>
      </c>
      <c r="U12" s="47">
        <f t="shared" si="7"/>
        <v>0</v>
      </c>
      <c r="V12" s="37">
        <v>0</v>
      </c>
      <c r="W12" s="47">
        <f t="shared" si="8"/>
        <v>0</v>
      </c>
      <c r="X12" s="37">
        <v>0</v>
      </c>
      <c r="Y12" s="47">
        <f t="shared" si="9"/>
        <v>0</v>
      </c>
      <c r="Z12" s="37">
        <v>0</v>
      </c>
      <c r="AA12" s="47">
        <f t="shared" si="10"/>
        <v>0</v>
      </c>
      <c r="AB12" s="37">
        <v>0</v>
      </c>
      <c r="AC12" s="47">
        <f t="shared" si="11"/>
        <v>0</v>
      </c>
      <c r="AD12" s="48">
        <f t="shared" si="12"/>
        <v>0</v>
      </c>
      <c r="AE12" s="37" t="s">
        <v>28</v>
      </c>
    </row>
    <row r="13" spans="1:31" ht="24.9" customHeight="1">
      <c r="A13" s="49"/>
      <c r="B13" s="45" t="s">
        <v>34</v>
      </c>
      <c r="C13" s="46">
        <v>2.2376</v>
      </c>
      <c r="D13" s="37" t="s">
        <v>26</v>
      </c>
      <c r="E13" s="37" t="s">
        <v>27</v>
      </c>
      <c r="F13" s="37">
        <v>0</v>
      </c>
      <c r="G13" s="47">
        <f t="shared" si="0"/>
        <v>0</v>
      </c>
      <c r="H13" s="37">
        <v>0</v>
      </c>
      <c r="I13" s="47">
        <f t="shared" si="1"/>
        <v>0</v>
      </c>
      <c r="J13" s="37">
        <v>0</v>
      </c>
      <c r="K13" s="47">
        <f t="shared" si="2"/>
        <v>0</v>
      </c>
      <c r="L13" s="37">
        <v>0</v>
      </c>
      <c r="M13" s="47">
        <f t="shared" si="3"/>
        <v>0</v>
      </c>
      <c r="N13" s="37">
        <v>0</v>
      </c>
      <c r="O13" s="47">
        <f t="shared" si="4"/>
        <v>0</v>
      </c>
      <c r="P13" s="37">
        <v>0</v>
      </c>
      <c r="Q13" s="47">
        <f t="shared" si="5"/>
        <v>0</v>
      </c>
      <c r="R13" s="37">
        <v>0</v>
      </c>
      <c r="S13" s="47">
        <f t="shared" si="6"/>
        <v>0</v>
      </c>
      <c r="T13" s="37">
        <v>0</v>
      </c>
      <c r="U13" s="47">
        <f t="shared" si="7"/>
        <v>0</v>
      </c>
      <c r="V13" s="37">
        <v>0</v>
      </c>
      <c r="W13" s="47">
        <f t="shared" si="8"/>
        <v>0</v>
      </c>
      <c r="X13" s="37">
        <v>0</v>
      </c>
      <c r="Y13" s="47">
        <f t="shared" si="9"/>
        <v>0</v>
      </c>
      <c r="Z13" s="37">
        <v>0</v>
      </c>
      <c r="AA13" s="47">
        <f t="shared" si="10"/>
        <v>0</v>
      </c>
      <c r="AB13" s="37">
        <v>0</v>
      </c>
      <c r="AC13" s="47">
        <f t="shared" si="11"/>
        <v>0</v>
      </c>
      <c r="AD13" s="48">
        <f t="shared" si="12"/>
        <v>0</v>
      </c>
      <c r="AE13" s="37" t="s">
        <v>28</v>
      </c>
    </row>
    <row r="14" spans="1:31" ht="36" customHeight="1">
      <c r="A14" s="49"/>
      <c r="B14" s="49" t="s">
        <v>35</v>
      </c>
      <c r="C14" s="46">
        <v>1</v>
      </c>
      <c r="D14" s="37" t="s">
        <v>36</v>
      </c>
      <c r="E14" s="37" t="s">
        <v>37</v>
      </c>
      <c r="F14" s="37">
        <v>0</v>
      </c>
      <c r="G14" s="47">
        <f t="shared" si="0"/>
        <v>0</v>
      </c>
      <c r="H14" s="37">
        <v>0</v>
      </c>
      <c r="I14" s="47">
        <f t="shared" si="1"/>
        <v>0</v>
      </c>
      <c r="J14" s="37">
        <v>0</v>
      </c>
      <c r="K14" s="47">
        <f t="shared" si="2"/>
        <v>0</v>
      </c>
      <c r="L14" s="37">
        <v>0</v>
      </c>
      <c r="M14" s="47">
        <f t="shared" si="3"/>
        <v>0</v>
      </c>
      <c r="N14" s="37">
        <v>0</v>
      </c>
      <c r="O14" s="47">
        <f t="shared" si="4"/>
        <v>0</v>
      </c>
      <c r="P14" s="37">
        <v>0</v>
      </c>
      <c r="Q14" s="47">
        <f t="shared" si="5"/>
        <v>0</v>
      </c>
      <c r="R14" s="37">
        <v>0</v>
      </c>
      <c r="S14" s="47">
        <f t="shared" si="6"/>
        <v>0</v>
      </c>
      <c r="T14" s="37">
        <v>0</v>
      </c>
      <c r="U14" s="47">
        <f t="shared" si="7"/>
        <v>0</v>
      </c>
      <c r="V14" s="37">
        <v>0</v>
      </c>
      <c r="W14" s="47">
        <f t="shared" si="8"/>
        <v>0</v>
      </c>
      <c r="X14" s="37">
        <v>0</v>
      </c>
      <c r="Y14" s="47">
        <f t="shared" si="9"/>
        <v>0</v>
      </c>
      <c r="Z14" s="37">
        <v>0</v>
      </c>
      <c r="AA14" s="47">
        <f t="shared" si="10"/>
        <v>0</v>
      </c>
      <c r="AB14" s="37">
        <v>0</v>
      </c>
      <c r="AC14" s="47">
        <f t="shared" si="11"/>
        <v>0</v>
      </c>
      <c r="AD14" s="48">
        <f t="shared" si="12"/>
        <v>0</v>
      </c>
      <c r="AE14" s="37" t="s">
        <v>28</v>
      </c>
    </row>
    <row r="15" spans="1:31" ht="40.799999999999997">
      <c r="A15" s="49"/>
      <c r="B15" s="50" t="s">
        <v>38</v>
      </c>
      <c r="C15" s="51">
        <v>25</v>
      </c>
      <c r="D15" s="52" t="s">
        <v>39</v>
      </c>
      <c r="E15" s="52" t="s">
        <v>40</v>
      </c>
      <c r="F15" s="75">
        <v>5.28</v>
      </c>
      <c r="G15" s="53">
        <f t="shared" si="0"/>
        <v>132</v>
      </c>
      <c r="H15" s="54">
        <v>5.016</v>
      </c>
      <c r="I15" s="53">
        <f t="shared" si="1"/>
        <v>125.4</v>
      </c>
      <c r="J15" s="54">
        <v>6.6</v>
      </c>
      <c r="K15" s="53">
        <f t="shared" si="2"/>
        <v>165</v>
      </c>
      <c r="L15" s="54">
        <v>4.4880000000000004</v>
      </c>
      <c r="M15" s="53">
        <f t="shared" si="3"/>
        <v>112.20000000000002</v>
      </c>
      <c r="N15" s="54">
        <v>4.7519999999999998</v>
      </c>
      <c r="O15" s="53">
        <f t="shared" si="4"/>
        <v>118.8</v>
      </c>
      <c r="P15" s="54">
        <v>5.5439999999999996</v>
      </c>
      <c r="Q15" s="53">
        <f t="shared" si="5"/>
        <v>138.6</v>
      </c>
      <c r="R15" s="52">
        <v>6</v>
      </c>
      <c r="S15" s="53">
        <f t="shared" si="6"/>
        <v>150</v>
      </c>
      <c r="T15" s="52">
        <v>5</v>
      </c>
      <c r="U15" s="53">
        <f t="shared" si="7"/>
        <v>125</v>
      </c>
      <c r="V15" s="52">
        <v>4.2</v>
      </c>
      <c r="W15" s="53">
        <f t="shared" si="8"/>
        <v>105</v>
      </c>
      <c r="X15" s="52">
        <v>5.0999999999999996</v>
      </c>
      <c r="Y15" s="53">
        <f t="shared" si="9"/>
        <v>127.49999999999999</v>
      </c>
      <c r="Z15" s="52">
        <v>4.9000000000000004</v>
      </c>
      <c r="AA15" s="53">
        <f t="shared" si="10"/>
        <v>122.50000000000001</v>
      </c>
      <c r="AB15" s="52">
        <v>4.45</v>
      </c>
      <c r="AC15" s="53">
        <f t="shared" si="11"/>
        <v>111.25</v>
      </c>
      <c r="AD15" s="55">
        <f t="shared" si="12"/>
        <v>1533.25</v>
      </c>
      <c r="AE15" s="52" t="s">
        <v>28</v>
      </c>
    </row>
    <row r="16" spans="1:31" ht="42">
      <c r="A16" s="49"/>
      <c r="B16" s="56" t="s">
        <v>41</v>
      </c>
      <c r="C16" s="57">
        <v>25</v>
      </c>
      <c r="D16" s="58" t="s">
        <v>42</v>
      </c>
      <c r="E16" s="58" t="s">
        <v>40</v>
      </c>
      <c r="F16" s="59">
        <v>8.2631999999999997E-2</v>
      </c>
      <c r="G16" s="60">
        <f t="shared" si="0"/>
        <v>2.0657999999999999</v>
      </c>
      <c r="H16" s="59">
        <v>0.1086</v>
      </c>
      <c r="I16" s="60">
        <f t="shared" si="1"/>
        <v>2.7149999999999999</v>
      </c>
      <c r="J16" s="59">
        <v>8.5056000000000007E-2</v>
      </c>
      <c r="K16" s="60">
        <f t="shared" si="2"/>
        <v>2.1264000000000003</v>
      </c>
      <c r="L16" s="59">
        <v>7.0559999999999998E-2</v>
      </c>
      <c r="M16" s="60">
        <f t="shared" si="3"/>
        <v>1.764</v>
      </c>
      <c r="N16" s="59">
        <v>5.5800000000000002E-2</v>
      </c>
      <c r="O16" s="60">
        <f t="shared" si="4"/>
        <v>1.395</v>
      </c>
      <c r="P16" s="59">
        <v>9.9000000000000005E-2</v>
      </c>
      <c r="Q16" s="60">
        <f t="shared" si="5"/>
        <v>2.4750000000000001</v>
      </c>
      <c r="R16" s="58">
        <v>7.0000000000000007E-2</v>
      </c>
      <c r="S16" s="60">
        <f t="shared" si="6"/>
        <v>1.7500000000000002</v>
      </c>
      <c r="T16" s="58">
        <v>0.06</v>
      </c>
      <c r="U16" s="60">
        <f t="shared" si="7"/>
        <v>1.5</v>
      </c>
      <c r="V16" s="58">
        <v>0.12</v>
      </c>
      <c r="W16" s="60">
        <f t="shared" si="8"/>
        <v>3</v>
      </c>
      <c r="X16" s="58">
        <v>0.18</v>
      </c>
      <c r="Y16" s="60">
        <f t="shared" si="9"/>
        <v>4.5</v>
      </c>
      <c r="Z16" s="58">
        <v>0.99</v>
      </c>
      <c r="AA16" s="60">
        <f t="shared" si="10"/>
        <v>24.75</v>
      </c>
      <c r="AB16" s="58">
        <v>0.8</v>
      </c>
      <c r="AC16" s="60">
        <f t="shared" si="11"/>
        <v>20</v>
      </c>
      <c r="AD16" s="61">
        <f t="shared" si="12"/>
        <v>68.041200000000003</v>
      </c>
      <c r="AE16" s="58" t="s">
        <v>28</v>
      </c>
    </row>
    <row r="17" spans="1:49" ht="33.75" customHeight="1">
      <c r="A17" s="49"/>
      <c r="B17" s="49" t="s">
        <v>43</v>
      </c>
      <c r="C17" s="46">
        <v>1430</v>
      </c>
      <c r="D17" s="37" t="s">
        <v>44</v>
      </c>
      <c r="E17" s="39" t="s">
        <v>45</v>
      </c>
      <c r="F17" s="37">
        <v>0</v>
      </c>
      <c r="G17" s="47">
        <f t="shared" si="0"/>
        <v>0</v>
      </c>
      <c r="H17" s="37">
        <v>0</v>
      </c>
      <c r="I17" s="47">
        <f t="shared" si="1"/>
        <v>0</v>
      </c>
      <c r="J17" s="37">
        <v>0</v>
      </c>
      <c r="K17" s="47">
        <f t="shared" si="2"/>
        <v>0</v>
      </c>
      <c r="L17" s="37">
        <v>0</v>
      </c>
      <c r="M17" s="47">
        <f t="shared" si="3"/>
        <v>0</v>
      </c>
      <c r="N17" s="37">
        <v>0</v>
      </c>
      <c r="O17" s="47">
        <f t="shared" si="4"/>
        <v>0</v>
      </c>
      <c r="P17" s="37">
        <v>0</v>
      </c>
      <c r="Q17" s="47">
        <f t="shared" si="5"/>
        <v>0</v>
      </c>
      <c r="R17" s="37">
        <v>0</v>
      </c>
      <c r="S17" s="47">
        <f t="shared" si="6"/>
        <v>0</v>
      </c>
      <c r="T17" s="37">
        <v>0</v>
      </c>
      <c r="U17" s="47">
        <f t="shared" si="7"/>
        <v>0</v>
      </c>
      <c r="V17" s="37">
        <v>0</v>
      </c>
      <c r="W17" s="47">
        <f t="shared" si="8"/>
        <v>0</v>
      </c>
      <c r="X17" s="37">
        <v>0</v>
      </c>
      <c r="Y17" s="47">
        <f t="shared" si="9"/>
        <v>0</v>
      </c>
      <c r="Z17" s="37">
        <v>0</v>
      </c>
      <c r="AA17" s="47">
        <f t="shared" si="10"/>
        <v>0</v>
      </c>
      <c r="AB17" s="37">
        <v>0</v>
      </c>
      <c r="AC17" s="47">
        <f t="shared" si="11"/>
        <v>0</v>
      </c>
      <c r="AD17" s="48">
        <f t="shared" si="12"/>
        <v>0</v>
      </c>
      <c r="AE17" s="37" t="s">
        <v>28</v>
      </c>
    </row>
    <row r="18" spans="1:49" ht="24.9" customHeight="1">
      <c r="A18" s="38" t="s">
        <v>46</v>
      </c>
      <c r="B18" s="45" t="s">
        <v>47</v>
      </c>
      <c r="C18" s="46">
        <v>0.49990000000000001</v>
      </c>
      <c r="D18" s="37" t="s">
        <v>48</v>
      </c>
      <c r="E18" s="37" t="s">
        <v>49</v>
      </c>
      <c r="F18" s="62">
        <v>27521</v>
      </c>
      <c r="G18" s="47">
        <f t="shared" si="0"/>
        <v>13757.7479</v>
      </c>
      <c r="H18" s="62">
        <v>32045</v>
      </c>
      <c r="I18" s="47">
        <f>H18*C18</f>
        <v>16019.2955</v>
      </c>
      <c r="J18" s="62">
        <v>31957</v>
      </c>
      <c r="K18" s="47">
        <f>J18*C18</f>
        <v>15975.3043</v>
      </c>
      <c r="L18" s="62">
        <v>45863</v>
      </c>
      <c r="M18" s="47">
        <f t="shared" si="3"/>
        <v>22926.913700000001</v>
      </c>
      <c r="N18" s="62">
        <v>54452</v>
      </c>
      <c r="O18" s="47">
        <f t="shared" si="4"/>
        <v>27220.554800000002</v>
      </c>
      <c r="P18" s="62">
        <v>52063</v>
      </c>
      <c r="Q18" s="47">
        <f t="shared" si="5"/>
        <v>26026.293700000002</v>
      </c>
      <c r="R18" s="62">
        <v>53557</v>
      </c>
      <c r="S18" s="47">
        <f t="shared" si="6"/>
        <v>26773.1443</v>
      </c>
      <c r="T18" s="62">
        <v>54075</v>
      </c>
      <c r="U18" s="47">
        <f t="shared" si="7"/>
        <v>27032.092499999999</v>
      </c>
      <c r="V18" s="62">
        <v>59736</v>
      </c>
      <c r="W18" s="47">
        <f t="shared" si="8"/>
        <v>29862.026400000002</v>
      </c>
      <c r="X18" s="62">
        <v>49485</v>
      </c>
      <c r="Y18" s="47">
        <f t="shared" si="9"/>
        <v>24737.551500000001</v>
      </c>
      <c r="Z18" s="62">
        <v>50112</v>
      </c>
      <c r="AA18" s="47">
        <f t="shared" si="10"/>
        <v>25050.988799999999</v>
      </c>
      <c r="AB18" s="62">
        <v>42253</v>
      </c>
      <c r="AC18" s="47">
        <f t="shared" si="11"/>
        <v>21122.274700000002</v>
      </c>
      <c r="AD18" s="48">
        <f t="shared" si="12"/>
        <v>276504.18810000003</v>
      </c>
      <c r="AE18" s="37" t="s">
        <v>28</v>
      </c>
    </row>
    <row r="19" spans="1:49" ht="24.9" customHeight="1">
      <c r="A19" s="38" t="s">
        <v>50</v>
      </c>
      <c r="B19" s="63" t="s">
        <v>51</v>
      </c>
      <c r="C19" s="46">
        <v>2.0859000000000001</v>
      </c>
      <c r="D19" s="37" t="s">
        <v>52</v>
      </c>
      <c r="E19" s="37" t="s">
        <v>37</v>
      </c>
      <c r="F19" s="64">
        <v>20</v>
      </c>
      <c r="G19" s="47">
        <f t="shared" si="0"/>
        <v>41.718000000000004</v>
      </c>
      <c r="H19" s="37">
        <v>20</v>
      </c>
      <c r="I19" s="47">
        <f t="shared" si="1"/>
        <v>41.718000000000004</v>
      </c>
      <c r="J19" s="37">
        <v>20</v>
      </c>
      <c r="K19" s="47">
        <f t="shared" si="2"/>
        <v>41.718000000000004</v>
      </c>
      <c r="L19" s="37">
        <v>20</v>
      </c>
      <c r="M19" s="47">
        <f>L19*C19</f>
        <v>41.718000000000004</v>
      </c>
      <c r="N19" s="37">
        <v>20</v>
      </c>
      <c r="O19" s="47">
        <f>N19*C19</f>
        <v>41.718000000000004</v>
      </c>
      <c r="P19" s="37">
        <v>20</v>
      </c>
      <c r="Q19" s="47">
        <f>P19*C19</f>
        <v>41.718000000000004</v>
      </c>
      <c r="R19" s="37">
        <v>20</v>
      </c>
      <c r="S19" s="47">
        <f t="shared" si="6"/>
        <v>41.718000000000004</v>
      </c>
      <c r="T19" s="37">
        <v>20</v>
      </c>
      <c r="U19" s="47">
        <f t="shared" si="7"/>
        <v>41.718000000000004</v>
      </c>
      <c r="V19" s="37">
        <v>20</v>
      </c>
      <c r="W19" s="47">
        <f t="shared" si="8"/>
        <v>41.718000000000004</v>
      </c>
      <c r="X19" s="37">
        <v>20</v>
      </c>
      <c r="Y19" s="47">
        <f t="shared" si="9"/>
        <v>41.718000000000004</v>
      </c>
      <c r="Z19" s="37">
        <v>20</v>
      </c>
      <c r="AA19" s="47">
        <f t="shared" si="10"/>
        <v>41.718000000000004</v>
      </c>
      <c r="AB19" s="37">
        <v>20</v>
      </c>
      <c r="AC19" s="47">
        <f t="shared" si="11"/>
        <v>41.718000000000004</v>
      </c>
      <c r="AD19" s="48">
        <f t="shared" si="12"/>
        <v>500.61600000000016</v>
      </c>
      <c r="AE19" s="37" t="s">
        <v>28</v>
      </c>
    </row>
    <row r="20" spans="1:49" ht="24.9" customHeight="1">
      <c r="A20" s="49"/>
      <c r="B20" s="45" t="s">
        <v>53</v>
      </c>
      <c r="C20" s="46">
        <v>0.80059999999999998</v>
      </c>
      <c r="D20" s="37" t="s">
        <v>54</v>
      </c>
      <c r="E20" s="37" t="s">
        <v>55</v>
      </c>
      <c r="F20" s="37">
        <v>0</v>
      </c>
      <c r="G20" s="47">
        <f t="shared" si="0"/>
        <v>0</v>
      </c>
      <c r="H20" s="37">
        <v>0</v>
      </c>
      <c r="I20" s="47">
        <f t="shared" si="1"/>
        <v>0</v>
      </c>
      <c r="J20" s="37">
        <v>0</v>
      </c>
      <c r="K20" s="47">
        <f t="shared" si="2"/>
        <v>0</v>
      </c>
      <c r="L20" s="37">
        <v>0</v>
      </c>
      <c r="M20" s="47">
        <f t="shared" si="3"/>
        <v>0</v>
      </c>
      <c r="N20" s="37">
        <v>0</v>
      </c>
      <c r="O20" s="47">
        <f t="shared" si="4"/>
        <v>0</v>
      </c>
      <c r="P20" s="37">
        <v>0</v>
      </c>
      <c r="Q20" s="47">
        <f t="shared" si="5"/>
        <v>0</v>
      </c>
      <c r="R20" s="37">
        <v>0</v>
      </c>
      <c r="S20" s="47">
        <f t="shared" si="6"/>
        <v>0</v>
      </c>
      <c r="T20" s="37">
        <v>0</v>
      </c>
      <c r="U20" s="47">
        <f t="shared" si="7"/>
        <v>0</v>
      </c>
      <c r="V20" s="37"/>
      <c r="W20" s="47">
        <f t="shared" si="8"/>
        <v>0</v>
      </c>
      <c r="X20" s="37">
        <v>0</v>
      </c>
      <c r="Y20" s="47">
        <f t="shared" si="9"/>
        <v>0</v>
      </c>
      <c r="Z20" s="37">
        <v>0</v>
      </c>
      <c r="AA20" s="47">
        <f t="shared" si="10"/>
        <v>0</v>
      </c>
      <c r="AB20" s="37">
        <v>0</v>
      </c>
      <c r="AC20" s="47">
        <f t="shared" si="11"/>
        <v>0</v>
      </c>
      <c r="AD20" s="48">
        <f t="shared" si="12"/>
        <v>0</v>
      </c>
      <c r="AE20" s="37" t="s">
        <v>28</v>
      </c>
    </row>
    <row r="21" spans="1:49" ht="24.9" customHeight="1">
      <c r="A21" s="49"/>
      <c r="B21" s="63" t="s">
        <v>56</v>
      </c>
      <c r="C21" s="46">
        <v>0.32379999999999998</v>
      </c>
      <c r="D21" s="37" t="s">
        <v>54</v>
      </c>
      <c r="E21" s="37" t="s">
        <v>55</v>
      </c>
      <c r="F21" s="37">
        <v>135</v>
      </c>
      <c r="G21" s="47">
        <f t="shared" si="0"/>
        <v>43.712999999999994</v>
      </c>
      <c r="H21" s="37">
        <v>130</v>
      </c>
      <c r="I21" s="47">
        <f t="shared" si="1"/>
        <v>42.093999999999994</v>
      </c>
      <c r="J21" s="37">
        <v>128</v>
      </c>
      <c r="K21" s="47">
        <f t="shared" si="2"/>
        <v>41.446399999999997</v>
      </c>
      <c r="L21" s="37">
        <v>145</v>
      </c>
      <c r="M21" s="47">
        <f t="shared" si="3"/>
        <v>46.950999999999993</v>
      </c>
      <c r="N21" s="37">
        <v>110</v>
      </c>
      <c r="O21" s="47">
        <f t="shared" si="4"/>
        <v>35.617999999999995</v>
      </c>
      <c r="P21" s="37">
        <v>135</v>
      </c>
      <c r="Q21" s="47">
        <f t="shared" si="5"/>
        <v>43.712999999999994</v>
      </c>
      <c r="R21" s="37">
        <v>114</v>
      </c>
      <c r="S21" s="47">
        <f t="shared" si="6"/>
        <v>36.913199999999996</v>
      </c>
      <c r="T21" s="37">
        <v>118</v>
      </c>
      <c r="U21" s="47">
        <f t="shared" si="7"/>
        <v>38.208399999999997</v>
      </c>
      <c r="V21" s="37">
        <v>125</v>
      </c>
      <c r="W21" s="47">
        <f t="shared" si="8"/>
        <v>40.474999999999994</v>
      </c>
      <c r="X21" s="37">
        <v>127</v>
      </c>
      <c r="Y21" s="47">
        <f t="shared" si="9"/>
        <v>41.122599999999998</v>
      </c>
      <c r="Z21" s="37">
        <v>117</v>
      </c>
      <c r="AA21" s="47">
        <f t="shared" si="10"/>
        <v>37.884599999999999</v>
      </c>
      <c r="AB21" s="37">
        <v>128</v>
      </c>
      <c r="AC21" s="47">
        <f t="shared" si="11"/>
        <v>41.446399999999997</v>
      </c>
      <c r="AD21" s="48">
        <f t="shared" si="12"/>
        <v>489.58559999999989</v>
      </c>
      <c r="AE21" s="37" t="s">
        <v>28</v>
      </c>
      <c r="AR21" s="65"/>
    </row>
    <row r="22" spans="1:49" ht="24.9" customHeight="1">
      <c r="A22" s="40"/>
      <c r="B22" s="41" t="s">
        <v>57</v>
      </c>
      <c r="C22" s="46">
        <v>2.3199999999999998</v>
      </c>
      <c r="D22" s="37" t="s">
        <v>52</v>
      </c>
      <c r="E22" s="39" t="s">
        <v>37</v>
      </c>
      <c r="F22" s="37">
        <v>0</v>
      </c>
      <c r="G22" s="47">
        <f t="shared" si="0"/>
        <v>0</v>
      </c>
      <c r="H22" s="37">
        <v>0</v>
      </c>
      <c r="I22" s="47">
        <f t="shared" si="1"/>
        <v>0</v>
      </c>
      <c r="J22" s="37">
        <v>0</v>
      </c>
      <c r="K22" s="47">
        <f t="shared" si="2"/>
        <v>0</v>
      </c>
      <c r="L22" s="37">
        <v>0</v>
      </c>
      <c r="M22" s="47">
        <f t="shared" si="3"/>
        <v>0</v>
      </c>
      <c r="N22" s="37">
        <v>0</v>
      </c>
      <c r="O22" s="47">
        <f t="shared" si="4"/>
        <v>0</v>
      </c>
      <c r="P22" s="37">
        <v>0</v>
      </c>
      <c r="Q22" s="47">
        <f t="shared" si="5"/>
        <v>0</v>
      </c>
      <c r="R22" s="37">
        <v>0</v>
      </c>
      <c r="S22" s="47">
        <f t="shared" si="6"/>
        <v>0</v>
      </c>
      <c r="T22" s="37">
        <v>0</v>
      </c>
      <c r="U22" s="47">
        <f t="shared" si="7"/>
        <v>0</v>
      </c>
      <c r="V22" s="37">
        <v>0</v>
      </c>
      <c r="W22" s="47">
        <f t="shared" si="8"/>
        <v>0</v>
      </c>
      <c r="X22" s="37">
        <v>0</v>
      </c>
      <c r="Y22" s="47">
        <f t="shared" si="9"/>
        <v>0</v>
      </c>
      <c r="Z22" s="37">
        <v>0</v>
      </c>
      <c r="AA22" s="47">
        <f t="shared" si="10"/>
        <v>0</v>
      </c>
      <c r="AB22" s="37">
        <v>0</v>
      </c>
      <c r="AC22" s="47">
        <f t="shared" si="11"/>
        <v>0</v>
      </c>
      <c r="AD22" s="48">
        <f t="shared" si="12"/>
        <v>0</v>
      </c>
      <c r="AE22" s="37" t="s">
        <v>28</v>
      </c>
      <c r="AR22" s="66"/>
    </row>
    <row r="23" spans="1:49" ht="24.9" customHeight="1">
      <c r="G23" s="67">
        <f>SUM(G5:G22)</f>
        <v>14822.691284</v>
      </c>
      <c r="H23" s="67"/>
      <c r="I23" s="67">
        <f t="shared" ref="I23:AD23" si="13">SUM(I5:I22)</f>
        <v>16990.1044</v>
      </c>
      <c r="J23" s="67"/>
      <c r="K23" s="67">
        <f t="shared" si="13"/>
        <v>17146.874982000001</v>
      </c>
      <c r="L23" s="67"/>
      <c r="M23" s="67">
        <f t="shared" si="13"/>
        <v>23129.546700000003</v>
      </c>
      <c r="N23" s="67"/>
      <c r="O23" s="67">
        <f t="shared" si="13"/>
        <v>28090.814706000001</v>
      </c>
      <c r="P23" s="67"/>
      <c r="Q23" s="67">
        <f t="shared" si="13"/>
        <v>26741.805082000003</v>
      </c>
      <c r="R23" s="67"/>
      <c r="S23" s="67">
        <f t="shared" si="13"/>
        <v>27609.835085999999</v>
      </c>
      <c r="T23" s="67">
        <f t="shared" si="13"/>
        <v>54499.45</v>
      </c>
      <c r="U23" s="67">
        <f t="shared" si="13"/>
        <v>28010.821894000001</v>
      </c>
      <c r="V23" s="67">
        <f t="shared" si="13"/>
        <v>60110.16</v>
      </c>
      <c r="W23" s="67">
        <f t="shared" si="13"/>
        <v>30669.315264000001</v>
      </c>
      <c r="X23" s="67">
        <f t="shared" si="13"/>
        <v>49874.51</v>
      </c>
      <c r="Y23" s="67">
        <f t="shared" si="13"/>
        <v>25603.493558000002</v>
      </c>
      <c r="Z23" s="67">
        <f t="shared" si="13"/>
        <v>50388.45</v>
      </c>
      <c r="AA23" s="67">
        <f t="shared" si="13"/>
        <v>25644.410176000001</v>
      </c>
      <c r="AB23" s="67">
        <f t="shared" si="13"/>
        <v>42548.2</v>
      </c>
      <c r="AC23" s="67">
        <f t="shared" si="13"/>
        <v>21726.285070000002</v>
      </c>
      <c r="AD23" s="67">
        <f t="shared" si="13"/>
        <v>286185.99820199999</v>
      </c>
      <c r="AR23" s="66"/>
    </row>
    <row r="24" spans="1:49" ht="21.75" customHeight="1">
      <c r="B24" s="137" t="s">
        <v>106</v>
      </c>
      <c r="C24" s="137"/>
      <c r="D24" s="137"/>
      <c r="E24" s="137"/>
      <c r="F24" s="30" t="s">
        <v>58</v>
      </c>
      <c r="K24" s="138"/>
      <c r="L24" s="138"/>
      <c r="M24" s="138"/>
      <c r="N24" s="138"/>
      <c r="P24" s="138"/>
      <c r="Q24" s="138"/>
      <c r="R24" s="138"/>
      <c r="S24" s="138"/>
      <c r="AR24" s="66"/>
    </row>
    <row r="25" spans="1:49" ht="37.5" customHeight="1">
      <c r="B25" s="38" t="s">
        <v>59</v>
      </c>
      <c r="C25" s="38" t="s">
        <v>60</v>
      </c>
      <c r="D25" s="38" t="s">
        <v>61</v>
      </c>
      <c r="E25" s="38" t="s">
        <v>5</v>
      </c>
      <c r="K25" s="65"/>
      <c r="L25" s="65"/>
      <c r="M25" s="65"/>
      <c r="N25" s="65"/>
      <c r="P25" s="65"/>
      <c r="Q25" s="65"/>
      <c r="R25" s="65"/>
      <c r="S25" s="65"/>
      <c r="AR25" s="66"/>
    </row>
    <row r="26" spans="1:49" ht="24.9" customHeight="1">
      <c r="B26" s="33" t="s">
        <v>22</v>
      </c>
      <c r="C26" s="34">
        <f>(SUM(AD7:AD17))/1000</f>
        <v>8.6916085019999993</v>
      </c>
      <c r="D26" s="35">
        <f>(C26*100)/$C$29</f>
        <v>3.037048827198443</v>
      </c>
      <c r="E26" s="33" t="s">
        <v>28</v>
      </c>
      <c r="K26" s="68"/>
      <c r="L26" s="69"/>
      <c r="M26" s="70"/>
      <c r="N26" s="68"/>
      <c r="P26" s="68"/>
      <c r="Q26" s="69"/>
      <c r="R26" s="70"/>
      <c r="S26" s="68"/>
    </row>
    <row r="27" spans="1:49" ht="24.9" customHeight="1">
      <c r="B27" s="33" t="s">
        <v>46</v>
      </c>
      <c r="C27" s="34">
        <f>$AD$18/1000</f>
        <v>276.50418810000002</v>
      </c>
      <c r="D27" s="35">
        <f>(C27*100)/$C$29</f>
        <v>96.616951855497064</v>
      </c>
      <c r="E27" s="33" t="s">
        <v>28</v>
      </c>
      <c r="K27" s="68"/>
      <c r="L27" s="69"/>
      <c r="M27" s="70"/>
      <c r="N27" s="68"/>
      <c r="P27" s="68"/>
      <c r="Q27" s="69"/>
      <c r="R27" s="70"/>
      <c r="S27" s="68"/>
      <c r="AW27" s="32"/>
    </row>
    <row r="28" spans="1:49" ht="24.9" customHeight="1">
      <c r="B28" s="33" t="s">
        <v>50</v>
      </c>
      <c r="C28" s="34">
        <f>SUM(AD19:AD22)/1000</f>
        <v>0.99020160000000013</v>
      </c>
      <c r="D28" s="35">
        <f>(C28*100)/$C$29</f>
        <v>0.34599931730450401</v>
      </c>
      <c r="E28" s="33" t="s">
        <v>28</v>
      </c>
      <c r="K28" s="68"/>
      <c r="L28" s="69"/>
      <c r="M28" s="70"/>
      <c r="N28" s="68"/>
      <c r="P28" s="68"/>
      <c r="Q28" s="69"/>
      <c r="R28" s="70"/>
      <c r="S28" s="68"/>
      <c r="AW28" s="32"/>
    </row>
    <row r="29" spans="1:49" ht="24.9" customHeight="1">
      <c r="B29" s="33" t="s">
        <v>19</v>
      </c>
      <c r="C29" s="34">
        <f>SUM(C26:C28)</f>
        <v>286.18599820200001</v>
      </c>
      <c r="D29" s="35">
        <f>(C29*100)/$C$29</f>
        <v>100</v>
      </c>
      <c r="E29" s="33" t="s">
        <v>28</v>
      </c>
      <c r="K29" s="68"/>
      <c r="L29" s="69"/>
      <c r="M29" s="70"/>
      <c r="N29" s="68"/>
      <c r="P29" s="68"/>
      <c r="Q29" s="69"/>
      <c r="R29" s="70"/>
      <c r="S29" s="68"/>
      <c r="AW29" s="32"/>
    </row>
    <row r="30" spans="1:49" ht="21.75" customHeight="1">
      <c r="J30" s="30"/>
      <c r="AW30" s="32"/>
    </row>
    <row r="31" spans="1:49" ht="24.9" customHeight="1">
      <c r="J31" s="30"/>
      <c r="AW31" s="32"/>
    </row>
    <row r="32" spans="1:49" ht="24.9" customHeight="1">
      <c r="J32" s="30"/>
      <c r="AW32" s="32"/>
    </row>
    <row r="33" spans="1:49" ht="24.9" customHeight="1">
      <c r="J33" s="30"/>
      <c r="AW33" s="32"/>
    </row>
    <row r="34" spans="1:49" ht="24.9" customHeight="1">
      <c r="J34" s="30"/>
      <c r="AW34" s="32"/>
    </row>
    <row r="35" spans="1:49" ht="24.9" customHeight="1">
      <c r="A35" s="71"/>
      <c r="B35" s="69"/>
      <c r="J35" s="30"/>
      <c r="AW35" s="32"/>
    </row>
    <row r="36" spans="1:49" ht="24.9" customHeight="1">
      <c r="A36" s="71"/>
      <c r="B36" s="69"/>
      <c r="J36" s="30"/>
      <c r="AW36" s="32"/>
    </row>
    <row r="37" spans="1:49" ht="24.9" customHeight="1">
      <c r="A37" s="71"/>
      <c r="B37" s="69"/>
      <c r="J37" s="30"/>
      <c r="AW37" s="32"/>
    </row>
    <row r="38" spans="1:49" ht="24.9" customHeight="1">
      <c r="J38" s="30"/>
      <c r="AW38" s="32"/>
    </row>
    <row r="39" spans="1:49" ht="24.9" customHeight="1">
      <c r="J39" s="30"/>
      <c r="AW39" s="32"/>
    </row>
    <row r="40" spans="1:49" ht="24.9" customHeight="1">
      <c r="J40" s="30"/>
      <c r="AW40" s="32"/>
    </row>
    <row r="41" spans="1:49" ht="24.9" customHeight="1">
      <c r="J41" s="30"/>
    </row>
    <row r="42" spans="1:49" ht="24.9" customHeight="1">
      <c r="J42" s="30"/>
    </row>
    <row r="43" spans="1:49" ht="24.9" customHeight="1">
      <c r="J43" s="30"/>
    </row>
  </sheetData>
  <mergeCells count="24">
    <mergeCell ref="Z3:AA3"/>
    <mergeCell ref="AB3:AC3"/>
    <mergeCell ref="AD3:AD4"/>
    <mergeCell ref="P3:Q3"/>
    <mergeCell ref="R3:S3"/>
    <mergeCell ref="T3:U3"/>
    <mergeCell ref="V3:W3"/>
    <mergeCell ref="X3:Y3"/>
    <mergeCell ref="B24:E24"/>
    <mergeCell ref="K24:N24"/>
    <mergeCell ref="P24:S24"/>
    <mergeCell ref="A1:AE1"/>
    <mergeCell ref="A2:A4"/>
    <mergeCell ref="B2:B4"/>
    <mergeCell ref="C2:C4"/>
    <mergeCell ref="D2:D4"/>
    <mergeCell ref="E2:E4"/>
    <mergeCell ref="F2:AD2"/>
    <mergeCell ref="AE2:AE4"/>
    <mergeCell ref="F3:G3"/>
    <mergeCell ref="H3:I3"/>
    <mergeCell ref="J3:K3"/>
    <mergeCell ref="L3:M3"/>
    <mergeCell ref="N3:O3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5E09F-033E-4A29-A906-89D4853EB097}">
  <dimension ref="A1:AW31"/>
  <sheetViews>
    <sheetView topLeftCell="B13" workbookViewId="0">
      <selection activeCell="C17" sqref="C17:D20"/>
    </sheetView>
  </sheetViews>
  <sheetFormatPr defaultColWidth="9" defaultRowHeight="24.9" customHeight="1"/>
  <cols>
    <col min="1" max="1" width="12.109375" style="91" customWidth="1"/>
    <col min="2" max="2" width="44" style="92" customWidth="1"/>
    <col min="3" max="3" width="9.6640625" style="92" customWidth="1"/>
    <col min="4" max="4" width="16.44140625" style="92" customWidth="1"/>
    <col min="5" max="5" width="10.6640625" style="92" customWidth="1"/>
    <col min="6" max="6" width="9.44140625" style="93" customWidth="1"/>
    <col min="7" max="7" width="8.6640625" style="92" customWidth="1"/>
    <col min="8" max="8" width="9.33203125" style="93" customWidth="1"/>
    <col min="9" max="9" width="9.5546875" style="92" customWidth="1"/>
    <col min="10" max="10" width="9.44140625" style="93" customWidth="1"/>
    <col min="11" max="11" width="9.33203125" style="92" customWidth="1"/>
    <col min="12" max="12" width="9.109375" style="93" customWidth="1"/>
    <col min="13" max="13" width="9.6640625" style="92" customWidth="1"/>
    <col min="14" max="14" width="9" style="93"/>
    <col min="15" max="15" width="9" style="92"/>
    <col min="16" max="16" width="8.88671875" style="93" customWidth="1"/>
    <col min="17" max="17" width="9.109375" style="92" customWidth="1"/>
    <col min="18" max="18" width="8.88671875" style="93" customWidth="1"/>
    <col min="19" max="19" width="9" style="92"/>
    <col min="20" max="20" width="10.109375" style="93" customWidth="1"/>
    <col min="21" max="21" width="8.109375" style="92" customWidth="1"/>
    <col min="22" max="22" width="10.44140625" style="93" customWidth="1"/>
    <col min="23" max="23" width="10.33203125" style="92" customWidth="1"/>
    <col min="24" max="24" width="10.5546875" style="93" customWidth="1"/>
    <col min="25" max="25" width="9.88671875" style="92" customWidth="1"/>
    <col min="26" max="26" width="11.109375" style="93" customWidth="1"/>
    <col min="27" max="27" width="8.33203125" style="92" bestFit="1" customWidth="1"/>
    <col min="28" max="28" width="11" style="93" customWidth="1"/>
    <col min="29" max="29" width="13.33203125" style="92" bestFit="1" customWidth="1"/>
    <col min="30" max="30" width="10.33203125" style="92" customWidth="1"/>
    <col min="31" max="31" width="9" style="92"/>
    <col min="32" max="16384" width="9" style="94"/>
  </cols>
  <sheetData>
    <row r="1" spans="1:44" ht="24.9" customHeight="1">
      <c r="AC1" s="92" t="s">
        <v>0</v>
      </c>
    </row>
    <row r="2" spans="1:44" ht="24.9" customHeight="1">
      <c r="A2" s="142" t="s">
        <v>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4"/>
    </row>
    <row r="3" spans="1:44" s="95" customFormat="1" ht="24.9" customHeight="1">
      <c r="A3" s="145" t="s">
        <v>2</v>
      </c>
      <c r="B3" s="145" t="s">
        <v>3</v>
      </c>
      <c r="C3" s="145" t="s">
        <v>4</v>
      </c>
      <c r="D3" s="145" t="s">
        <v>5</v>
      </c>
      <c r="E3" s="145" t="s">
        <v>6</v>
      </c>
      <c r="F3" s="146" t="s">
        <v>133</v>
      </c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8" t="s">
        <v>5</v>
      </c>
    </row>
    <row r="4" spans="1:44" s="95" customFormat="1" ht="24.9" customHeight="1">
      <c r="A4" s="145"/>
      <c r="B4" s="145"/>
      <c r="C4" s="145"/>
      <c r="D4" s="145"/>
      <c r="E4" s="145"/>
      <c r="F4" s="96" t="s">
        <v>7</v>
      </c>
      <c r="G4" s="97"/>
      <c r="H4" s="96" t="s">
        <v>8</v>
      </c>
      <c r="I4" s="97"/>
      <c r="J4" s="96" t="s">
        <v>9</v>
      </c>
      <c r="K4" s="97"/>
      <c r="L4" s="96" t="s">
        <v>10</v>
      </c>
      <c r="M4" s="97"/>
      <c r="N4" s="96" t="s">
        <v>11</v>
      </c>
      <c r="O4" s="97"/>
      <c r="P4" s="96" t="s">
        <v>12</v>
      </c>
      <c r="Q4" s="97"/>
      <c r="R4" s="151" t="s">
        <v>13</v>
      </c>
      <c r="S4" s="151"/>
      <c r="T4" s="151" t="s">
        <v>14</v>
      </c>
      <c r="U4" s="151"/>
      <c r="V4" s="151" t="s">
        <v>15</v>
      </c>
      <c r="W4" s="151"/>
      <c r="X4" s="151" t="s">
        <v>16</v>
      </c>
      <c r="Y4" s="151"/>
      <c r="Z4" s="151" t="s">
        <v>17</v>
      </c>
      <c r="AA4" s="151"/>
      <c r="AB4" s="151" t="s">
        <v>18</v>
      </c>
      <c r="AC4" s="151"/>
      <c r="AD4" s="142" t="s">
        <v>19</v>
      </c>
      <c r="AE4" s="149"/>
    </row>
    <row r="5" spans="1:44" s="95" customFormat="1" ht="24.9" customHeight="1">
      <c r="A5" s="145"/>
      <c r="B5" s="145"/>
      <c r="C5" s="145"/>
      <c r="D5" s="145"/>
      <c r="E5" s="145"/>
      <c r="F5" s="85" t="s">
        <v>20</v>
      </c>
      <c r="G5" s="36" t="s">
        <v>21</v>
      </c>
      <c r="H5" s="85" t="s">
        <v>20</v>
      </c>
      <c r="I5" s="36" t="s">
        <v>21</v>
      </c>
      <c r="J5" s="85" t="s">
        <v>20</v>
      </c>
      <c r="K5" s="36" t="s">
        <v>21</v>
      </c>
      <c r="L5" s="85" t="s">
        <v>20</v>
      </c>
      <c r="M5" s="36" t="s">
        <v>21</v>
      </c>
      <c r="N5" s="85" t="s">
        <v>20</v>
      </c>
      <c r="O5" s="36" t="s">
        <v>21</v>
      </c>
      <c r="P5" s="85" t="s">
        <v>20</v>
      </c>
      <c r="Q5" s="36" t="s">
        <v>21</v>
      </c>
      <c r="R5" s="85" t="s">
        <v>20</v>
      </c>
      <c r="S5" s="36" t="s">
        <v>21</v>
      </c>
      <c r="T5" s="85" t="s">
        <v>20</v>
      </c>
      <c r="U5" s="36" t="s">
        <v>21</v>
      </c>
      <c r="V5" s="85" t="s">
        <v>20</v>
      </c>
      <c r="W5" s="36" t="s">
        <v>21</v>
      </c>
      <c r="X5" s="85" t="s">
        <v>20</v>
      </c>
      <c r="Y5" s="36" t="s">
        <v>21</v>
      </c>
      <c r="Z5" s="85" t="s">
        <v>20</v>
      </c>
      <c r="AA5" s="36" t="s">
        <v>21</v>
      </c>
      <c r="AB5" s="85" t="s">
        <v>20</v>
      </c>
      <c r="AC5" s="36" t="s">
        <v>21</v>
      </c>
      <c r="AD5" s="152"/>
      <c r="AE5" s="150"/>
    </row>
    <row r="6" spans="1:44" ht="24.9" customHeight="1">
      <c r="A6" s="148" t="s">
        <v>22</v>
      </c>
      <c r="B6" s="36" t="s">
        <v>123</v>
      </c>
      <c r="C6" s="98">
        <v>2.7446000000000002</v>
      </c>
      <c r="D6" s="99" t="s">
        <v>26</v>
      </c>
      <c r="E6" s="99" t="s">
        <v>27</v>
      </c>
      <c r="F6" s="100">
        <f>+'สรุปการคำนวณ67 (1)'!F11</f>
        <v>159.69999999999999</v>
      </c>
      <c r="G6" s="101">
        <f t="shared" ref="G6:G10" si="0">F6*C6</f>
        <v>438.31261999999998</v>
      </c>
      <c r="H6" s="100">
        <f>+'สรุปการคำนวณ67 (1)'!H11</f>
        <v>76.97</v>
      </c>
      <c r="I6" s="101">
        <f t="shared" ref="I6:I10" si="1">H6*C6</f>
        <v>211.25186200000002</v>
      </c>
      <c r="J6" s="100">
        <f>+'สรุปการคำนวณ67 (1)'!J11</f>
        <v>200.61</v>
      </c>
      <c r="K6" s="101">
        <f t="shared" ref="K6:K10" si="2">J6*C6</f>
        <v>550.5942060000001</v>
      </c>
      <c r="L6" s="100">
        <f>+'สรุปการคำนวณ67 (1)'!L11</f>
        <v>106.67</v>
      </c>
      <c r="M6" s="101">
        <f>+L6*C6</f>
        <v>292.766482</v>
      </c>
      <c r="N6" s="100">
        <f>+'สรุปการคำนวณ67 (1)'!N11</f>
        <v>0</v>
      </c>
      <c r="O6" s="101">
        <f t="shared" ref="O6:O10" si="3">N6*C6</f>
        <v>0</v>
      </c>
      <c r="P6" s="100">
        <f>+'สรุปการคำนวณ67 (1)'!P11</f>
        <v>0</v>
      </c>
      <c r="Q6" s="101">
        <f t="shared" ref="Q6:Q10" si="4">P6*C6</f>
        <v>0</v>
      </c>
      <c r="R6" s="100">
        <f>+'สรุปการคำนวณ67 (1)'!R11</f>
        <v>0</v>
      </c>
      <c r="S6" s="101">
        <f t="shared" ref="S6:S10" si="5">R6*C6</f>
        <v>0</v>
      </c>
      <c r="T6" s="100">
        <f>+'สรุปการคำนวณ67 (1)'!T11</f>
        <v>0</v>
      </c>
      <c r="U6" s="101">
        <f t="shared" ref="U6:U10" si="6">T6*C6</f>
        <v>0</v>
      </c>
      <c r="V6" s="100">
        <f>+'สรุปการคำนวณ67 (1)'!V11</f>
        <v>0</v>
      </c>
      <c r="W6" s="101">
        <f t="shared" ref="W6:W10" si="7">V6*C6</f>
        <v>0</v>
      </c>
      <c r="X6" s="100"/>
      <c r="Y6" s="101">
        <f t="shared" ref="Y6:Y10" si="8">X6*C6</f>
        <v>0</v>
      </c>
      <c r="Z6" s="100"/>
      <c r="AA6" s="101">
        <f t="shared" ref="AA6:AA10" si="9">Z6*C6</f>
        <v>0</v>
      </c>
      <c r="AB6" s="100"/>
      <c r="AC6" s="101">
        <f t="shared" ref="AC6:AC10" si="10">AB6*C6</f>
        <v>0</v>
      </c>
      <c r="AD6" s="102">
        <f t="shared" ref="AD6:AD10" si="11">G6+I6+K6+M6+O6+Q6+S6+U6+W6+Y6+AA6+AC6</f>
        <v>1492.92517</v>
      </c>
      <c r="AE6" s="99" t="s">
        <v>28</v>
      </c>
    </row>
    <row r="7" spans="1:44" ht="24.9" customHeight="1">
      <c r="A7" s="150"/>
      <c r="B7" s="36" t="s">
        <v>124</v>
      </c>
      <c r="C7" s="103">
        <v>25</v>
      </c>
      <c r="D7" s="104" t="s">
        <v>42</v>
      </c>
      <c r="E7" s="104" t="s">
        <v>40</v>
      </c>
      <c r="F7" s="105">
        <f>+'สรุปการคำนวณ67 (1)'!F15</f>
        <v>5.28</v>
      </c>
      <c r="G7" s="101">
        <f t="shared" si="0"/>
        <v>132</v>
      </c>
      <c r="H7" s="105">
        <f>+'สรุปการคำนวณ67 (1)'!H15</f>
        <v>5.016</v>
      </c>
      <c r="I7" s="101">
        <f t="shared" si="1"/>
        <v>125.4</v>
      </c>
      <c r="J7" s="105">
        <f>+'สรุปการคำนวณ67 (1)'!J15</f>
        <v>6.6</v>
      </c>
      <c r="K7" s="101">
        <f t="shared" si="2"/>
        <v>165</v>
      </c>
      <c r="L7" s="105">
        <f>+'สรุปการคำนวณ67 (1)'!L15</f>
        <v>4.4880000000000004</v>
      </c>
      <c r="M7" s="101">
        <f t="shared" ref="M7:M10" si="12">+L7*C7</f>
        <v>112.20000000000002</v>
      </c>
      <c r="N7" s="105">
        <f>+'สรุปการคำนวณ67 (1)'!N15</f>
        <v>4.7519999999999998</v>
      </c>
      <c r="O7" s="101">
        <f t="shared" si="3"/>
        <v>118.8</v>
      </c>
      <c r="P7" s="105">
        <f>+'สรุปการคำนวณ67 (1)'!P15</f>
        <v>5.5439999999999996</v>
      </c>
      <c r="Q7" s="101">
        <f t="shared" si="4"/>
        <v>138.6</v>
      </c>
      <c r="R7" s="105">
        <f>+'สรุปการคำนวณ67 (1)'!R15</f>
        <v>6</v>
      </c>
      <c r="S7" s="101">
        <f t="shared" si="5"/>
        <v>150</v>
      </c>
      <c r="T7" s="105">
        <f>+'สรุปการคำนวณ67 (1)'!T15</f>
        <v>5</v>
      </c>
      <c r="U7" s="101">
        <f t="shared" si="6"/>
        <v>125</v>
      </c>
      <c r="V7" s="105">
        <f>+'สรุปการคำนวณ67 (1)'!V15</f>
        <v>5</v>
      </c>
      <c r="W7" s="101">
        <f t="shared" si="7"/>
        <v>125</v>
      </c>
      <c r="X7" s="105"/>
      <c r="Y7" s="101">
        <f t="shared" si="8"/>
        <v>0</v>
      </c>
      <c r="Z7" s="105"/>
      <c r="AA7" s="101">
        <f t="shared" si="9"/>
        <v>0</v>
      </c>
      <c r="AB7" s="105"/>
      <c r="AC7" s="101">
        <f t="shared" si="10"/>
        <v>0</v>
      </c>
      <c r="AD7" s="106">
        <f t="shared" si="11"/>
        <v>1192</v>
      </c>
      <c r="AE7" s="104" t="s">
        <v>28</v>
      </c>
    </row>
    <row r="8" spans="1:44" s="90" customFormat="1" ht="24.9" customHeight="1">
      <c r="A8" s="86" t="s">
        <v>46</v>
      </c>
      <c r="B8" s="86" t="s">
        <v>47</v>
      </c>
      <c r="C8" s="87">
        <v>0.58209999999999995</v>
      </c>
      <c r="D8" s="86" t="s">
        <v>48</v>
      </c>
      <c r="E8" s="86" t="s">
        <v>49</v>
      </c>
      <c r="F8" s="88">
        <f>+'สรุปการคำนวณ67 (1)'!F18</f>
        <v>0</v>
      </c>
      <c r="G8" s="101">
        <f t="shared" si="0"/>
        <v>0</v>
      </c>
      <c r="H8" s="88">
        <f>+'สรุปการคำนวณ67 (1)'!H18</f>
        <v>0</v>
      </c>
      <c r="I8" s="101">
        <f t="shared" si="1"/>
        <v>0</v>
      </c>
      <c r="J8" s="88">
        <f>+'สรุปการคำนวณ67 (1)'!J18</f>
        <v>28572.95</v>
      </c>
      <c r="K8" s="101">
        <f t="shared" si="2"/>
        <v>16632.314194999999</v>
      </c>
      <c r="L8" s="88">
        <f>+'สรุปการคำนวณ67 (1)'!L18</f>
        <v>54537.18</v>
      </c>
      <c r="M8" s="101">
        <f t="shared" si="12"/>
        <v>31746.092477999999</v>
      </c>
      <c r="N8" s="88">
        <f>+'สรุปการคำนวณ67 (1)'!N18</f>
        <v>53129.03</v>
      </c>
      <c r="O8" s="101">
        <f t="shared" si="3"/>
        <v>30926.408362999995</v>
      </c>
      <c r="P8" s="88">
        <f>+'สรุปการคำนวณ67 (1)'!P18</f>
        <v>51502.38</v>
      </c>
      <c r="Q8" s="101">
        <f t="shared" si="4"/>
        <v>29979.535397999996</v>
      </c>
      <c r="R8" s="88">
        <f>+'สรุปการคำนวณ67 (1)'!R18</f>
        <v>22463</v>
      </c>
      <c r="S8" s="101">
        <f t="shared" si="5"/>
        <v>13075.712299999999</v>
      </c>
      <c r="T8" s="88">
        <f>+'สรุปการคำนวณ67 (1)'!T18</f>
        <v>58862</v>
      </c>
      <c r="U8" s="101">
        <f t="shared" si="6"/>
        <v>34263.570199999995</v>
      </c>
      <c r="V8" s="88">
        <f>+'สรุปการคำนวณ67 (1)'!V18</f>
        <v>58800</v>
      </c>
      <c r="W8" s="101">
        <f t="shared" si="7"/>
        <v>34227.479999999996</v>
      </c>
      <c r="X8" s="88"/>
      <c r="Y8" s="101">
        <f t="shared" si="8"/>
        <v>0</v>
      </c>
      <c r="Z8" s="88"/>
      <c r="AA8" s="101">
        <f t="shared" si="9"/>
        <v>0</v>
      </c>
      <c r="AB8" s="88"/>
      <c r="AC8" s="101">
        <f t="shared" si="10"/>
        <v>0</v>
      </c>
      <c r="AD8" s="89">
        <f t="shared" si="11"/>
        <v>190851.11293399998</v>
      </c>
      <c r="AE8" s="86" t="s">
        <v>28</v>
      </c>
    </row>
    <row r="9" spans="1:44" ht="24.9" customHeight="1">
      <c r="A9" s="153" t="s">
        <v>50</v>
      </c>
      <c r="B9" s="86" t="s">
        <v>51</v>
      </c>
      <c r="C9" s="87">
        <v>2.0859000000000001</v>
      </c>
      <c r="D9" s="86" t="s">
        <v>52</v>
      </c>
      <c r="E9" s="86" t="s">
        <v>37</v>
      </c>
      <c r="F9" s="88">
        <f>+'สรุปการคำนวณ67 (1)'!F19</f>
        <v>20</v>
      </c>
      <c r="G9" s="101">
        <f t="shared" si="0"/>
        <v>41.718000000000004</v>
      </c>
      <c r="H9" s="88">
        <f>+'สรุปการคำนวณ67 (1)'!H19</f>
        <v>20</v>
      </c>
      <c r="I9" s="101">
        <f t="shared" si="1"/>
        <v>41.718000000000004</v>
      </c>
      <c r="J9" s="88">
        <f>+'สรุปการคำนวณ67 (1)'!J19</f>
        <v>20</v>
      </c>
      <c r="K9" s="101">
        <f t="shared" si="2"/>
        <v>41.718000000000004</v>
      </c>
      <c r="L9" s="88">
        <f>+'สรุปการคำนวณ67 (1)'!L19</f>
        <v>20</v>
      </c>
      <c r="M9" s="101">
        <f t="shared" si="12"/>
        <v>41.718000000000004</v>
      </c>
      <c r="N9" s="88">
        <f>+'สรุปการคำนวณ67 (1)'!N19</f>
        <v>20</v>
      </c>
      <c r="O9" s="101">
        <f t="shared" si="3"/>
        <v>41.718000000000004</v>
      </c>
      <c r="P9" s="88">
        <f>+'สรุปการคำนวณ67 (1)'!P19</f>
        <v>20</v>
      </c>
      <c r="Q9" s="101">
        <f t="shared" si="4"/>
        <v>41.718000000000004</v>
      </c>
      <c r="R9" s="88">
        <f>+'สรุปการคำนวณ67 (1)'!R19</f>
        <v>20</v>
      </c>
      <c r="S9" s="101">
        <f t="shared" si="5"/>
        <v>41.718000000000004</v>
      </c>
      <c r="T9" s="88">
        <f>+'สรุปการคำนวณ67 (1)'!T19</f>
        <v>20</v>
      </c>
      <c r="U9" s="101">
        <f t="shared" si="6"/>
        <v>41.718000000000004</v>
      </c>
      <c r="V9" s="88">
        <f>+'สรุปการคำนวณ67 (1)'!V19</f>
        <v>20</v>
      </c>
      <c r="W9" s="101">
        <f t="shared" si="7"/>
        <v>41.718000000000004</v>
      </c>
      <c r="X9" s="88"/>
      <c r="Y9" s="101">
        <f t="shared" si="8"/>
        <v>0</v>
      </c>
      <c r="Z9" s="88"/>
      <c r="AA9" s="101">
        <f t="shared" si="9"/>
        <v>0</v>
      </c>
      <c r="AB9" s="88"/>
      <c r="AC9" s="101">
        <f t="shared" si="10"/>
        <v>0</v>
      </c>
      <c r="AD9" s="89">
        <f t="shared" si="11"/>
        <v>375.4620000000001</v>
      </c>
      <c r="AE9" s="86" t="s">
        <v>28</v>
      </c>
    </row>
    <row r="10" spans="1:44" s="108" customFormat="1" ht="24.9" customHeight="1">
      <c r="A10" s="154"/>
      <c r="B10" s="86" t="s">
        <v>56</v>
      </c>
      <c r="C10" s="107">
        <v>0.32379999999999998</v>
      </c>
      <c r="D10" s="104" t="s">
        <v>54</v>
      </c>
      <c r="E10" s="104" t="s">
        <v>55</v>
      </c>
      <c r="F10" s="100">
        <f>+'สรุปการคำนวณ67 (1)'!F21</f>
        <v>29.89</v>
      </c>
      <c r="G10" s="101">
        <f t="shared" si="0"/>
        <v>9.6783819999999992</v>
      </c>
      <c r="H10" s="100">
        <f>+'สรุปการคำนวณ67 (1)'!H21</f>
        <v>29.14</v>
      </c>
      <c r="I10" s="101">
        <f t="shared" si="1"/>
        <v>9.4355320000000003</v>
      </c>
      <c r="J10" s="100">
        <f>+'สรุปการคำนวณ67 (1)'!J21</f>
        <v>26.16</v>
      </c>
      <c r="K10" s="101">
        <f t="shared" si="2"/>
        <v>8.4706079999999986</v>
      </c>
      <c r="L10" s="100">
        <f>+'สรุปการคำนวณ67 (1)'!L21</f>
        <v>18.559999999999999</v>
      </c>
      <c r="M10" s="101">
        <f t="shared" si="12"/>
        <v>6.0097279999999991</v>
      </c>
      <c r="N10" s="100">
        <f>+'สรุปการคำนวณ67 (1)'!N21</f>
        <v>27</v>
      </c>
      <c r="O10" s="101">
        <f t="shared" si="3"/>
        <v>8.7425999999999995</v>
      </c>
      <c r="P10" s="100">
        <f>+'สรุปการคำนวณ67 (1)'!P21</f>
        <v>39.14</v>
      </c>
      <c r="Q10" s="101">
        <f t="shared" si="4"/>
        <v>12.673532</v>
      </c>
      <c r="R10" s="100">
        <f>+'สรุปการคำนวณ67 (1)'!R21</f>
        <v>44.24</v>
      </c>
      <c r="S10" s="101">
        <f t="shared" si="5"/>
        <v>14.324911999999999</v>
      </c>
      <c r="T10" s="100">
        <f>+'สรุปการคำนวณ67 (1)'!T21</f>
        <v>45.82</v>
      </c>
      <c r="U10" s="101">
        <f t="shared" si="6"/>
        <v>14.836516</v>
      </c>
      <c r="V10" s="100">
        <f>+'สรุปการคำนวณ67 (1)'!V21</f>
        <v>49</v>
      </c>
      <c r="W10" s="101">
        <f t="shared" si="7"/>
        <v>15.866199999999999</v>
      </c>
      <c r="X10" s="100"/>
      <c r="Y10" s="101">
        <f t="shared" si="8"/>
        <v>0</v>
      </c>
      <c r="Z10" s="100"/>
      <c r="AA10" s="101">
        <f t="shared" si="9"/>
        <v>0</v>
      </c>
      <c r="AB10" s="100"/>
      <c r="AC10" s="101">
        <f t="shared" si="10"/>
        <v>0</v>
      </c>
      <c r="AD10" s="106">
        <f t="shared" si="11"/>
        <v>100.03801000000001</v>
      </c>
      <c r="AE10" s="104" t="s">
        <v>28</v>
      </c>
    </row>
    <row r="11" spans="1:44" s="112" customFormat="1" ht="24.9" customHeight="1">
      <c r="A11" s="109"/>
      <c r="B11" s="109"/>
      <c r="C11" s="109"/>
      <c r="D11" s="109"/>
      <c r="E11" s="109"/>
      <c r="F11" s="110">
        <f>SUM(F6:F10)</f>
        <v>214.87</v>
      </c>
      <c r="G11" s="109">
        <f t="shared" ref="G11:AC11" si="13">SUM(G6:G10)</f>
        <v>621.70900199999983</v>
      </c>
      <c r="H11" s="110">
        <f t="shared" si="13"/>
        <v>131.126</v>
      </c>
      <c r="I11" s="109">
        <f t="shared" si="13"/>
        <v>387.80539400000009</v>
      </c>
      <c r="J11" s="110">
        <f t="shared" si="13"/>
        <v>28826.32</v>
      </c>
      <c r="K11" s="109">
        <f t="shared" si="13"/>
        <v>17398.097009000001</v>
      </c>
      <c r="L11" s="110">
        <f t="shared" si="13"/>
        <v>54686.898000000001</v>
      </c>
      <c r="M11" s="109">
        <f t="shared" si="13"/>
        <v>32198.786688</v>
      </c>
      <c r="N11" s="110">
        <f t="shared" si="13"/>
        <v>53180.781999999999</v>
      </c>
      <c r="O11" s="109">
        <f t="shared" si="13"/>
        <v>31095.668962999996</v>
      </c>
      <c r="P11" s="110">
        <f t="shared" si="13"/>
        <v>51567.063999999998</v>
      </c>
      <c r="Q11" s="109">
        <f t="shared" si="13"/>
        <v>30172.526929999996</v>
      </c>
      <c r="R11" s="110">
        <f t="shared" si="13"/>
        <v>22533.24</v>
      </c>
      <c r="S11" s="109">
        <f t="shared" si="13"/>
        <v>13281.755212</v>
      </c>
      <c r="T11" s="110">
        <f t="shared" si="13"/>
        <v>58932.82</v>
      </c>
      <c r="U11" s="109">
        <f t="shared" si="13"/>
        <v>34445.124715999998</v>
      </c>
      <c r="V11" s="110">
        <f t="shared" si="13"/>
        <v>58874</v>
      </c>
      <c r="W11" s="109">
        <f t="shared" si="13"/>
        <v>34410.064199999993</v>
      </c>
      <c r="X11" s="110">
        <f t="shared" si="13"/>
        <v>0</v>
      </c>
      <c r="Y11" s="109">
        <f t="shared" si="13"/>
        <v>0</v>
      </c>
      <c r="Z11" s="110">
        <f t="shared" si="13"/>
        <v>0</v>
      </c>
      <c r="AA11" s="109">
        <f t="shared" si="13"/>
        <v>0</v>
      </c>
      <c r="AB11" s="110">
        <f t="shared" si="13"/>
        <v>0</v>
      </c>
      <c r="AC11" s="109">
        <f t="shared" si="13"/>
        <v>0</v>
      </c>
      <c r="AD11" s="111">
        <f>SUM(AD6:AD10)</f>
        <v>194011.53811399997</v>
      </c>
      <c r="AE11" s="109"/>
    </row>
    <row r="12" spans="1:44" s="120" customFormat="1" ht="24.9" customHeight="1">
      <c r="A12" s="113"/>
      <c r="B12" s="114"/>
      <c r="C12" s="115"/>
      <c r="D12" s="116"/>
      <c r="E12" s="116"/>
      <c r="F12" s="117"/>
      <c r="G12" s="118"/>
      <c r="H12" s="117"/>
      <c r="I12" s="118"/>
      <c r="J12" s="117"/>
      <c r="K12" s="118"/>
      <c r="L12" s="117"/>
      <c r="M12" s="118"/>
      <c r="N12" s="117"/>
      <c r="O12" s="118"/>
      <c r="P12" s="117"/>
      <c r="Q12" s="118"/>
      <c r="R12" s="117"/>
      <c r="S12" s="118"/>
      <c r="T12" s="117"/>
      <c r="U12" s="118"/>
      <c r="V12" s="117"/>
      <c r="W12" s="118"/>
      <c r="X12" s="117"/>
      <c r="Y12" s="118"/>
      <c r="Z12" s="117"/>
      <c r="AA12" s="118"/>
      <c r="AB12" s="117"/>
      <c r="AC12" s="118"/>
      <c r="AD12" s="119"/>
      <c r="AE12" s="116"/>
      <c r="AR12" s="113"/>
    </row>
    <row r="13" spans="1:44" s="120" customFormat="1" ht="24.9" customHeight="1">
      <c r="A13" s="113"/>
      <c r="B13" s="114"/>
      <c r="C13" s="115"/>
      <c r="D13" s="116"/>
      <c r="E13" s="116"/>
      <c r="F13" s="117"/>
      <c r="G13" s="118"/>
      <c r="H13" s="117"/>
      <c r="I13" s="118"/>
      <c r="J13" s="117"/>
      <c r="K13" s="118"/>
      <c r="L13" s="117"/>
      <c r="M13" s="118"/>
      <c r="N13" s="117"/>
      <c r="O13" s="118"/>
      <c r="P13" s="117"/>
      <c r="Q13" s="118"/>
      <c r="R13" s="117"/>
      <c r="S13" s="118"/>
      <c r="T13" s="117"/>
      <c r="U13" s="118"/>
      <c r="V13" s="117"/>
      <c r="W13" s="118"/>
      <c r="X13" s="117"/>
      <c r="Y13" s="118"/>
      <c r="Z13" s="117"/>
      <c r="AA13" s="118"/>
      <c r="AB13" s="117"/>
      <c r="AC13" s="118"/>
      <c r="AD13" s="119"/>
      <c r="AE13" s="116"/>
      <c r="AR13" s="113"/>
    </row>
    <row r="14" spans="1:44" ht="24.9" customHeight="1">
      <c r="G14" s="121"/>
      <c r="AR14" s="122"/>
    </row>
    <row r="15" spans="1:44" ht="24.9" customHeight="1">
      <c r="B15" s="155" t="s">
        <v>132</v>
      </c>
      <c r="C15" s="155"/>
      <c r="D15" s="155"/>
      <c r="E15" s="155"/>
      <c r="F15" s="93" t="s">
        <v>58</v>
      </c>
      <c r="K15" s="156"/>
      <c r="L15" s="156"/>
      <c r="M15" s="156"/>
      <c r="N15" s="156"/>
      <c r="P15" s="156"/>
      <c r="Q15" s="156"/>
      <c r="R15" s="156"/>
      <c r="S15" s="156"/>
      <c r="AR15" s="122"/>
    </row>
    <row r="16" spans="1:44" ht="24.9" customHeight="1">
      <c r="B16" s="36" t="s">
        <v>59</v>
      </c>
      <c r="C16" s="36" t="s">
        <v>60</v>
      </c>
      <c r="D16" s="36" t="s">
        <v>61</v>
      </c>
      <c r="E16" s="36" t="s">
        <v>5</v>
      </c>
      <c r="K16" s="123"/>
      <c r="L16" s="124"/>
      <c r="M16" s="123"/>
      <c r="N16" s="124"/>
      <c r="P16" s="124"/>
      <c r="Q16" s="123"/>
      <c r="R16" s="124"/>
      <c r="S16" s="123"/>
      <c r="AR16" s="122"/>
    </row>
    <row r="17" spans="1:49" ht="24.9" customHeight="1">
      <c r="B17" s="125" t="s">
        <v>22</v>
      </c>
      <c r="C17" s="126">
        <f>(SUM(AD6:AD7))/1000</f>
        <v>2.6849251700000001</v>
      </c>
      <c r="D17" s="127">
        <f>(C17*100)/$C$20</f>
        <v>1.3838997392115693</v>
      </c>
      <c r="E17" s="125" t="s">
        <v>28</v>
      </c>
      <c r="K17" s="128"/>
      <c r="L17" s="129"/>
      <c r="M17" s="130"/>
      <c r="N17" s="129"/>
      <c r="P17" s="129"/>
      <c r="Q17" s="131"/>
      <c r="R17" s="129"/>
      <c r="S17" s="128"/>
    </row>
    <row r="18" spans="1:49" ht="24.9" customHeight="1">
      <c r="B18" s="125" t="s">
        <v>46</v>
      </c>
      <c r="C18" s="132">
        <f>$AD$8/1000</f>
        <v>190.85111293399999</v>
      </c>
      <c r="D18" s="133">
        <f>(C18*100)/$C$20</f>
        <v>98.371011739444612</v>
      </c>
      <c r="E18" s="125" t="s">
        <v>28</v>
      </c>
      <c r="K18" s="128"/>
      <c r="L18" s="129"/>
      <c r="M18" s="130"/>
      <c r="N18" s="129"/>
      <c r="P18" s="129"/>
      <c r="Q18" s="131"/>
      <c r="R18" s="129"/>
      <c r="S18" s="128"/>
      <c r="AW18" s="134"/>
    </row>
    <row r="19" spans="1:49" ht="24.9" customHeight="1">
      <c r="B19" s="125" t="s">
        <v>50</v>
      </c>
      <c r="C19" s="126">
        <f>SUM(AD9:AD10)/1000</f>
        <v>0.47550001000000008</v>
      </c>
      <c r="D19" s="127">
        <f>(C19*100)/$C$20</f>
        <v>0.24508852134381781</v>
      </c>
      <c r="E19" s="125" t="s">
        <v>28</v>
      </c>
      <c r="K19" s="128"/>
      <c r="L19" s="129"/>
      <c r="M19" s="130"/>
      <c r="N19" s="129"/>
      <c r="P19" s="129"/>
      <c r="Q19" s="131"/>
      <c r="R19" s="129"/>
      <c r="S19" s="128"/>
      <c r="AW19" s="134"/>
    </row>
    <row r="20" spans="1:49" ht="24.9" customHeight="1">
      <c r="B20" s="125" t="s">
        <v>19</v>
      </c>
      <c r="C20" s="132">
        <f>SUM(C17:C19)</f>
        <v>194.01153811399999</v>
      </c>
      <c r="D20" s="133">
        <f>(C20*100)/$C$20</f>
        <v>100</v>
      </c>
      <c r="E20" s="125" t="s">
        <v>28</v>
      </c>
      <c r="K20" s="128"/>
      <c r="L20" s="129"/>
      <c r="M20" s="130"/>
      <c r="N20" s="129"/>
      <c r="P20" s="129"/>
      <c r="Q20" s="131"/>
      <c r="R20" s="129"/>
      <c r="S20" s="128"/>
      <c r="AW20" s="134"/>
    </row>
    <row r="21" spans="1:49" ht="24.9" customHeight="1">
      <c r="AW21" s="134"/>
    </row>
    <row r="22" spans="1:49" ht="24.9" customHeight="1">
      <c r="AW22" s="134"/>
    </row>
    <row r="23" spans="1:49" ht="24.9" customHeight="1">
      <c r="AW23" s="134"/>
    </row>
    <row r="24" spans="1:49" ht="24.9" customHeight="1">
      <c r="AW24" s="134"/>
    </row>
    <row r="25" spans="1:49" ht="24.9" customHeight="1">
      <c r="AW25" s="134"/>
    </row>
    <row r="26" spans="1:49" ht="24.9" customHeight="1">
      <c r="A26" s="135"/>
      <c r="B26" s="131"/>
      <c r="AW26" s="134"/>
    </row>
    <row r="27" spans="1:49" ht="24.9" customHeight="1">
      <c r="A27" s="135"/>
      <c r="B27" s="131"/>
      <c r="AW27" s="134"/>
    </row>
    <row r="28" spans="1:49" ht="24.9" customHeight="1">
      <c r="A28" s="135"/>
      <c r="B28" s="131"/>
      <c r="AW28" s="134"/>
    </row>
    <row r="29" spans="1:49" ht="24.9" customHeight="1">
      <c r="AW29" s="134"/>
    </row>
    <row r="30" spans="1:49" ht="24.9" customHeight="1">
      <c r="AW30" s="134"/>
    </row>
    <row r="31" spans="1:49" ht="24.9" customHeight="1">
      <c r="AW31" s="134"/>
    </row>
  </sheetData>
  <mergeCells count="20">
    <mergeCell ref="A9:A10"/>
    <mergeCell ref="B15:E15"/>
    <mergeCell ref="K15:N15"/>
    <mergeCell ref="P15:S15"/>
    <mergeCell ref="V4:W4"/>
    <mergeCell ref="X4:Y4"/>
    <mergeCell ref="Z4:AA4"/>
    <mergeCell ref="AB4:AC4"/>
    <mergeCell ref="AD4:AD5"/>
    <mergeCell ref="A6:A7"/>
    <mergeCell ref="A2:AE2"/>
    <mergeCell ref="A3:A5"/>
    <mergeCell ref="B3:B5"/>
    <mergeCell ref="C3:C5"/>
    <mergeCell ref="D3:D5"/>
    <mergeCell ref="E3:E5"/>
    <mergeCell ref="F3:AD3"/>
    <mergeCell ref="AE3:AE5"/>
    <mergeCell ref="R4:S4"/>
    <mergeCell ref="T4:U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FA151-C4B6-4BCE-9D5B-BB0CE6FECFBF}">
  <sheetPr>
    <tabColor rgb="FFEFD32D"/>
  </sheetPr>
  <dimension ref="A1:R29"/>
  <sheetViews>
    <sheetView workbookViewId="0">
      <selection activeCell="K3" sqref="K3"/>
    </sheetView>
  </sheetViews>
  <sheetFormatPr defaultColWidth="25.33203125" defaultRowHeight="24.6"/>
  <cols>
    <col min="1" max="1" width="41" style="6" customWidth="1"/>
    <col min="2" max="2" width="21.33203125" style="6" customWidth="1"/>
    <col min="3" max="15" width="10.33203125" style="6" customWidth="1"/>
    <col min="16" max="16" width="3.109375" style="6" customWidth="1"/>
    <col min="17" max="17" width="13" style="6" customWidth="1"/>
    <col min="18" max="16384" width="25.33203125" style="6"/>
  </cols>
  <sheetData>
    <row r="1" spans="1:18" ht="28.8">
      <c r="A1" s="5" t="s">
        <v>62</v>
      </c>
      <c r="B1" s="3" t="s">
        <v>63</v>
      </c>
      <c r="C1" s="3" t="s">
        <v>64</v>
      </c>
      <c r="D1" s="3" t="s">
        <v>65</v>
      </c>
      <c r="E1" s="3" t="s">
        <v>66</v>
      </c>
      <c r="F1" s="3" t="s">
        <v>67</v>
      </c>
      <c r="G1" s="3" t="s">
        <v>68</v>
      </c>
      <c r="H1" s="3" t="s">
        <v>69</v>
      </c>
      <c r="I1" s="3" t="s">
        <v>70</v>
      </c>
      <c r="J1" s="3" t="s">
        <v>71</v>
      </c>
      <c r="K1" s="3" t="s">
        <v>72</v>
      </c>
      <c r="L1" s="3" t="s">
        <v>73</v>
      </c>
      <c r="M1" s="3" t="s">
        <v>74</v>
      </c>
      <c r="N1" s="3" t="s">
        <v>75</v>
      </c>
      <c r="O1" s="2" t="s">
        <v>76</v>
      </c>
      <c r="Q1" s="19" t="s">
        <v>77</v>
      </c>
    </row>
    <row r="2" spans="1:18" ht="28.8">
      <c r="B2" s="4" t="s">
        <v>78</v>
      </c>
      <c r="C2" s="16">
        <v>21</v>
      </c>
      <c r="D2" s="16">
        <v>20</v>
      </c>
      <c r="E2" s="16">
        <v>21</v>
      </c>
      <c r="F2" s="16">
        <v>19</v>
      </c>
      <c r="G2" s="16">
        <v>22</v>
      </c>
      <c r="H2" s="16">
        <v>21</v>
      </c>
      <c r="I2" s="16">
        <v>21</v>
      </c>
      <c r="J2" s="16">
        <v>21</v>
      </c>
      <c r="K2" s="16">
        <v>21</v>
      </c>
      <c r="L2" s="16"/>
      <c r="M2" s="16"/>
      <c r="N2" s="16"/>
      <c r="O2" s="1">
        <f>SUM(C2:N2)</f>
        <v>187</v>
      </c>
      <c r="Q2" s="18">
        <f>D23*E23*F23*H23*I23</f>
        <v>1.2E-2</v>
      </c>
      <c r="R2" s="6" t="s">
        <v>79</v>
      </c>
    </row>
    <row r="3" spans="1:18">
      <c r="B3" s="4" t="s">
        <v>80</v>
      </c>
      <c r="C3" s="16">
        <v>68</v>
      </c>
      <c r="D3" s="16">
        <v>68</v>
      </c>
      <c r="E3" s="16">
        <v>68</v>
      </c>
      <c r="F3" s="16">
        <v>68</v>
      </c>
      <c r="G3" s="16">
        <v>68</v>
      </c>
      <c r="H3" s="16">
        <v>68</v>
      </c>
      <c r="I3" s="16">
        <v>68</v>
      </c>
      <c r="J3" s="16">
        <v>68</v>
      </c>
      <c r="K3" s="16">
        <v>68</v>
      </c>
      <c r="L3" s="16"/>
      <c r="M3" s="16"/>
      <c r="N3" s="16"/>
      <c r="O3" s="1">
        <f>SUM(C3:N3)</f>
        <v>612</v>
      </c>
      <c r="P3" s="7"/>
    </row>
    <row r="4" spans="1:18">
      <c r="B4" s="28" t="s">
        <v>81</v>
      </c>
      <c r="C4" s="17">
        <f t="shared" ref="C4:N4" si="0">C2*C3*$Q$2</f>
        <v>17.135999999999999</v>
      </c>
      <c r="D4" s="17">
        <f t="shared" si="0"/>
        <v>16.32</v>
      </c>
      <c r="E4" s="17">
        <f t="shared" si="0"/>
        <v>17.135999999999999</v>
      </c>
      <c r="F4" s="17">
        <f t="shared" si="0"/>
        <v>15.504</v>
      </c>
      <c r="G4" s="17">
        <f t="shared" si="0"/>
        <v>17.952000000000002</v>
      </c>
      <c r="H4" s="17">
        <f t="shared" si="0"/>
        <v>17.135999999999999</v>
      </c>
      <c r="I4" s="17">
        <f t="shared" si="0"/>
        <v>17.135999999999999</v>
      </c>
      <c r="J4" s="17">
        <f t="shared" si="0"/>
        <v>17.135999999999999</v>
      </c>
      <c r="K4" s="17">
        <f t="shared" si="0"/>
        <v>17.135999999999999</v>
      </c>
      <c r="L4" s="17">
        <f t="shared" si="0"/>
        <v>0</v>
      </c>
      <c r="M4" s="17">
        <f t="shared" si="0"/>
        <v>0</v>
      </c>
      <c r="N4" s="17">
        <f t="shared" si="0"/>
        <v>0</v>
      </c>
      <c r="O4" s="1">
        <f>SUM(C4:N4)</f>
        <v>152.59199999999998</v>
      </c>
    </row>
    <row r="5" spans="1:18">
      <c r="B5" s="8" t="s">
        <v>82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9" spans="1:18">
      <c r="A9" s="9" t="s">
        <v>83</v>
      </c>
    </row>
    <row r="10" spans="1:18" ht="98.4">
      <c r="A10" s="10" t="s">
        <v>84</v>
      </c>
    </row>
    <row r="12" spans="1:18" ht="98.4">
      <c r="A12" s="10" t="s">
        <v>85</v>
      </c>
    </row>
    <row r="14" spans="1:18" ht="54.75" customHeight="1">
      <c r="A14" s="10" t="s">
        <v>86</v>
      </c>
    </row>
    <row r="22" spans="1:10" ht="73.8">
      <c r="D22" s="21" t="s">
        <v>87</v>
      </c>
      <c r="E22" s="21" t="s">
        <v>88</v>
      </c>
      <c r="F22" s="21" t="s">
        <v>89</v>
      </c>
      <c r="G22" s="72" t="s">
        <v>90</v>
      </c>
      <c r="H22" s="72" t="s">
        <v>91</v>
      </c>
      <c r="I22" s="73">
        <v>1E-3</v>
      </c>
      <c r="J22" s="72" t="s">
        <v>92</v>
      </c>
    </row>
    <row r="23" spans="1:10">
      <c r="A23" s="29" t="s">
        <v>81</v>
      </c>
      <c r="B23" s="11" t="s">
        <v>37</v>
      </c>
      <c r="C23" s="12">
        <f>D23*E23*F23*H23*I23*J23</f>
        <v>2.2440000000000002</v>
      </c>
      <c r="D23" s="13">
        <v>1</v>
      </c>
      <c r="E23" s="13">
        <v>1</v>
      </c>
      <c r="F23" s="13">
        <v>0.3</v>
      </c>
      <c r="G23" s="14">
        <f>O3</f>
        <v>612</v>
      </c>
      <c r="H23" s="13">
        <v>40</v>
      </c>
      <c r="I23" s="13">
        <f>I22</f>
        <v>1E-3</v>
      </c>
      <c r="J23" s="13">
        <f>O2</f>
        <v>187</v>
      </c>
    </row>
    <row r="27" spans="1:10" ht="28.5" customHeight="1"/>
    <row r="29" spans="1:10" ht="43.5" customHeight="1">
      <c r="D29" s="15">
        <f>D23*E23*F23*G23*H23*J23</f>
        <v>1373328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1D5A8-3363-4867-A6A1-0D41935520C9}">
  <dimension ref="A3:X51"/>
  <sheetViews>
    <sheetView tabSelected="1" topLeftCell="A42" zoomScale="90" zoomScaleNormal="90" workbookViewId="0">
      <selection activeCell="A51" sqref="A51"/>
    </sheetView>
  </sheetViews>
  <sheetFormatPr defaultColWidth="8.88671875" defaultRowHeight="21.6"/>
  <cols>
    <col min="1" max="1" width="21" style="82" customWidth="1"/>
    <col min="2" max="2" width="17.109375" style="82" customWidth="1"/>
    <col min="3" max="3" width="14.44140625" style="82" customWidth="1"/>
    <col min="4" max="4" width="17" style="82" customWidth="1"/>
    <col min="5" max="5" width="11.5546875" style="82" customWidth="1"/>
    <col min="6" max="6" width="12" style="82" customWidth="1"/>
    <col min="7" max="7" width="34.6640625" style="82" customWidth="1"/>
    <col min="8" max="9" width="15.109375" style="82" customWidth="1"/>
    <col min="10" max="10" width="11" style="82" customWidth="1"/>
    <col min="11" max="15" width="14" style="82" customWidth="1"/>
    <col min="16" max="24" width="10.33203125" style="82" bestFit="1" customWidth="1"/>
    <col min="25" max="16384" width="8.88671875" style="82"/>
  </cols>
  <sheetData>
    <row r="3" spans="1:24" ht="78.599999999999994" customHeight="1">
      <c r="A3" s="186" t="s">
        <v>107</v>
      </c>
      <c r="B3" s="159" t="s">
        <v>108</v>
      </c>
      <c r="C3" s="159"/>
      <c r="D3" s="159"/>
      <c r="E3" s="160" t="s">
        <v>137</v>
      </c>
      <c r="F3" s="160" t="s">
        <v>135</v>
      </c>
      <c r="G3" s="161" t="s">
        <v>125</v>
      </c>
      <c r="H3" s="161" t="s">
        <v>127</v>
      </c>
      <c r="I3" s="161" t="s">
        <v>128</v>
      </c>
    </row>
    <row r="4" spans="1:24">
      <c r="A4" s="187"/>
      <c r="B4" s="162">
        <v>2565</v>
      </c>
      <c r="C4" s="163">
        <v>2566</v>
      </c>
      <c r="D4" s="163">
        <v>2567</v>
      </c>
      <c r="E4" s="163"/>
      <c r="F4" s="164"/>
      <c r="G4" s="164"/>
      <c r="H4" s="164"/>
      <c r="I4" s="164"/>
    </row>
    <row r="5" spans="1:24" ht="43.2">
      <c r="A5" s="77" t="s">
        <v>109</v>
      </c>
      <c r="B5" s="78">
        <f>+'สรุปการคำนวณ 65 (2)'!G11</f>
        <v>17082.851684000001</v>
      </c>
      <c r="C5" s="79">
        <f>+'สรุปการคำนวณ66(2)'!G11</f>
        <v>16827.111979999998</v>
      </c>
      <c r="D5" s="78">
        <f>+'สรุปการคำนวณ67(2)'!G11</f>
        <v>621.70900199999983</v>
      </c>
      <c r="E5" s="80">
        <f>((C5-B5)/B5)*100</f>
        <v>-1.4970551095958531</v>
      </c>
      <c r="F5" s="80">
        <f>((D5-C5)/C5)*100</f>
        <v>-96.305313694120912</v>
      </c>
      <c r="G5" s="81" t="s">
        <v>136</v>
      </c>
      <c r="H5" s="81"/>
      <c r="I5" s="83" t="s">
        <v>129</v>
      </c>
    </row>
    <row r="6" spans="1:24" ht="43.2">
      <c r="A6" s="77" t="s">
        <v>110</v>
      </c>
      <c r="B6" s="78">
        <f>+'สรุปการคำนวณ 65 (2)'!I11</f>
        <v>19621.488400000002</v>
      </c>
      <c r="C6" s="79">
        <f>+'สรุปการคำนวณ66(2)'!I11</f>
        <v>19195.880647999998</v>
      </c>
      <c r="D6" s="78">
        <f>+'สรุปการคำนวณ67(2)'!I11</f>
        <v>387.80539400000009</v>
      </c>
      <c r="E6" s="80">
        <f t="shared" ref="E6:E16" si="0">((C6-B6)/B6)*100</f>
        <v>-2.1690900472158039</v>
      </c>
      <c r="F6" s="80">
        <f t="shared" ref="F6:F13" si="1">((D6-C6)/C6)*100</f>
        <v>-97.979746795099999</v>
      </c>
      <c r="G6" s="81" t="s">
        <v>136</v>
      </c>
      <c r="H6" s="164"/>
      <c r="I6" s="83" t="s">
        <v>129</v>
      </c>
    </row>
    <row r="7" spans="1:24" ht="86.4">
      <c r="A7" s="77" t="s">
        <v>111</v>
      </c>
      <c r="B7" s="78">
        <f>+'สรุปการคำนวณ 65 (2)'!K11</f>
        <v>19771.613981999999</v>
      </c>
      <c r="C7" s="79">
        <f>+'สรุปการคำนวณ66(2)'!K11</f>
        <v>23499.086457999998</v>
      </c>
      <c r="D7" s="78">
        <f>+'สรุปการคำนวณ67(2)'!K11</f>
        <v>17398.097009000001</v>
      </c>
      <c r="E7" s="80">
        <f t="shared" si="0"/>
        <v>18.85264642225706</v>
      </c>
      <c r="F7" s="80">
        <f t="shared" si="1"/>
        <v>-25.962666505799355</v>
      </c>
      <c r="G7" s="81" t="s">
        <v>139</v>
      </c>
      <c r="H7" s="81" t="s">
        <v>138</v>
      </c>
      <c r="I7" s="83" t="s">
        <v>129</v>
      </c>
    </row>
    <row r="8" spans="1:24" ht="86.4">
      <c r="A8" s="77" t="s">
        <v>112</v>
      </c>
      <c r="B8" s="78">
        <f>+'สรุปการคำนวณ 65 (2)'!M11</f>
        <v>27478.972688000002</v>
      </c>
      <c r="C8" s="79">
        <f>+'สรุปการคำนวณ66(2)'!M11</f>
        <v>27781.831793999998</v>
      </c>
      <c r="D8" s="78">
        <f>+'สรุปการคำนวณ67(2)'!M11</f>
        <v>32198.786688</v>
      </c>
      <c r="E8" s="80">
        <f t="shared" si="0"/>
        <v>1.1021485753441358</v>
      </c>
      <c r="F8" s="80">
        <f t="shared" si="1"/>
        <v>15.898717286719465</v>
      </c>
      <c r="G8" s="81" t="s">
        <v>130</v>
      </c>
      <c r="H8" s="81" t="s">
        <v>131</v>
      </c>
      <c r="I8" s="83" t="s">
        <v>129</v>
      </c>
      <c r="P8" s="84"/>
      <c r="Q8" s="84"/>
      <c r="R8" s="84"/>
      <c r="S8" s="84"/>
      <c r="T8" s="84"/>
      <c r="U8" s="84"/>
      <c r="V8" s="84"/>
      <c r="W8" s="84"/>
      <c r="X8" s="84"/>
    </row>
    <row r="9" spans="1:24" ht="108">
      <c r="A9" s="77" t="s">
        <v>113</v>
      </c>
      <c r="B9" s="78">
        <f>+'สรุปการคำนวณ 65 (2)'!O11</f>
        <v>32565.374105999996</v>
      </c>
      <c r="C9" s="79">
        <f>+'สรุปการคำนวณ66(2)'!O11</f>
        <v>29952.855999999996</v>
      </c>
      <c r="D9" s="78">
        <f>+'สรุปการคำนวณ67(2)'!O11</f>
        <v>31095.668962999996</v>
      </c>
      <c r="E9" s="80">
        <f t="shared" si="0"/>
        <v>-8.0223801436958055</v>
      </c>
      <c r="F9" s="80">
        <f t="shared" si="1"/>
        <v>3.8153722736823505</v>
      </c>
      <c r="G9" s="81" t="s">
        <v>140</v>
      </c>
      <c r="H9" s="81" t="s">
        <v>141</v>
      </c>
      <c r="I9" s="83" t="s">
        <v>129</v>
      </c>
    </row>
    <row r="10" spans="1:24">
      <c r="A10" s="77" t="s">
        <v>114</v>
      </c>
      <c r="B10" s="78">
        <f>+'สรุปการคำนวณ 65 (2)'!Q11</f>
        <v>31018.908682000001</v>
      </c>
      <c r="C10" s="79">
        <f>+'สรุปการคำนวณ66(2)'!Q11</f>
        <v>30983.760879999998</v>
      </c>
      <c r="D10" s="78">
        <f>+'สรุปการคำนวณ67(2)'!Q11</f>
        <v>30172.526929999996</v>
      </c>
      <c r="E10" s="80">
        <f t="shared" si="0"/>
        <v>-0.11331089162527209</v>
      </c>
      <c r="F10" s="80">
        <f t="shared" si="1"/>
        <v>-2.6182552632713247</v>
      </c>
      <c r="G10" s="164" t="s">
        <v>126</v>
      </c>
      <c r="H10" s="164"/>
      <c r="I10" s="164"/>
    </row>
    <row r="11" spans="1:24" ht="19.5" customHeight="1">
      <c r="A11" s="77" t="s">
        <v>115</v>
      </c>
      <c r="B11" s="78">
        <f>+'สรุปการคำนวณ 65 (2)'!S11</f>
        <v>32010.470485999998</v>
      </c>
      <c r="C11" s="79">
        <f>+'สรุปการคำนวณ66(2)'!S11</f>
        <v>31504.078287999997</v>
      </c>
      <c r="D11" s="78">
        <f>+'สรุปการคำนวณ67(2)'!S11</f>
        <v>13281.755212</v>
      </c>
      <c r="E11" s="80">
        <f t="shared" si="0"/>
        <v>-1.5819579978415983</v>
      </c>
      <c r="F11" s="80">
        <f t="shared" si="1"/>
        <v>-57.841156022459913</v>
      </c>
      <c r="G11" s="164" t="s">
        <v>126</v>
      </c>
      <c r="H11" s="164"/>
      <c r="I11" s="164"/>
      <c r="J11" s="165"/>
      <c r="K11" s="165"/>
      <c r="L11" s="165"/>
      <c r="M11" s="165"/>
      <c r="N11" s="166"/>
    </row>
    <row r="12" spans="1:24" ht="86.4">
      <c r="A12" s="77" t="s">
        <v>116</v>
      </c>
      <c r="B12" s="78">
        <f>+'สรุปการคำนวณ 65 (2)'!U11</f>
        <v>32454.286894000001</v>
      </c>
      <c r="C12" s="79">
        <f>+'สรุปการคำนวณ66(2)'!U11</f>
        <v>31499.442422</v>
      </c>
      <c r="D12" s="79">
        <f>+'สรุปการคำนวณ67(2)'!U11</f>
        <v>34445.124715999998</v>
      </c>
      <c r="E12" s="80">
        <f t="shared" si="0"/>
        <v>-2.9421212523283882</v>
      </c>
      <c r="F12" s="80">
        <f t="shared" si="1"/>
        <v>9.3515378924379302</v>
      </c>
      <c r="G12" s="81" t="s">
        <v>145</v>
      </c>
      <c r="H12" s="81" t="s">
        <v>138</v>
      </c>
      <c r="I12" s="83" t="s">
        <v>129</v>
      </c>
      <c r="J12" s="167"/>
      <c r="K12" s="167"/>
      <c r="L12" s="167"/>
      <c r="M12" s="167"/>
      <c r="N12" s="168"/>
      <c r="O12" s="166"/>
    </row>
    <row r="13" spans="1:24">
      <c r="A13" s="77" t="s">
        <v>117</v>
      </c>
      <c r="B13" s="78">
        <f>+'สรุปการคำนวณ 65 (2)'!W11</f>
        <v>35576.614463999998</v>
      </c>
      <c r="C13" s="79">
        <f>+'สรุปการคำนวณ66(2)'!W11</f>
        <v>34402.326133999995</v>
      </c>
      <c r="D13" s="79">
        <f>+'สรุปการคำนวณ67(2)'!W11</f>
        <v>34410.064199999993</v>
      </c>
      <c r="E13" s="80">
        <f t="shared" si="0"/>
        <v>-3.3007309652475962</v>
      </c>
      <c r="F13" s="80">
        <f t="shared" si="1"/>
        <v>2.2492856936061949E-2</v>
      </c>
      <c r="G13" s="164" t="s">
        <v>126</v>
      </c>
      <c r="H13" s="164"/>
      <c r="I13" s="164"/>
      <c r="J13" s="167"/>
      <c r="K13" s="167"/>
      <c r="L13" s="167"/>
      <c r="M13" s="167"/>
      <c r="N13" s="168"/>
      <c r="O13" s="166"/>
    </row>
    <row r="14" spans="1:24">
      <c r="A14" s="77" t="s">
        <v>118</v>
      </c>
      <c r="B14" s="78">
        <f>+'สรุปการคำนวณ 65 (2)'!Y11</f>
        <v>29666.660558</v>
      </c>
      <c r="C14" s="79">
        <f>+'สรุปการคำนวณ66(2)'!Y11</f>
        <v>26266.921905999996</v>
      </c>
      <c r="D14" s="79">
        <v>0</v>
      </c>
      <c r="E14" s="80">
        <f t="shared" si="0"/>
        <v>-11.45979556867657</v>
      </c>
      <c r="F14" s="80"/>
      <c r="G14" s="164"/>
      <c r="H14" s="164"/>
      <c r="I14" s="164"/>
      <c r="J14" s="167"/>
      <c r="K14" s="167"/>
      <c r="L14" s="167"/>
      <c r="M14" s="167"/>
      <c r="N14" s="168"/>
      <c r="O14" s="166"/>
    </row>
    <row r="15" spans="1:24">
      <c r="A15" s="77" t="s">
        <v>119</v>
      </c>
      <c r="B15" s="78">
        <f>+'สรุปการคำนวณ 65 (2)'!AA11</f>
        <v>29738.866576</v>
      </c>
      <c r="C15" s="79">
        <f>+'สรุปการคำนวณ66(2)'!AA11</f>
        <v>28762.779571999999</v>
      </c>
      <c r="D15" s="79">
        <v>0</v>
      </c>
      <c r="E15" s="80">
        <f t="shared" si="0"/>
        <v>-3.2821930234144405</v>
      </c>
      <c r="F15" s="80"/>
      <c r="G15" s="164"/>
      <c r="H15" s="164"/>
      <c r="I15" s="164"/>
      <c r="J15" s="169"/>
      <c r="K15" s="169"/>
      <c r="L15" s="169"/>
      <c r="M15" s="169"/>
      <c r="N15" s="169"/>
      <c r="O15" s="166"/>
    </row>
    <row r="16" spans="1:24">
      <c r="A16" s="77" t="s">
        <v>120</v>
      </c>
      <c r="B16" s="78">
        <f>+'สรุปการคำนวณ 65 (2)'!AC11</f>
        <v>25179.481669999997</v>
      </c>
      <c r="C16" s="79">
        <f>+'สรุปการคำนวณ66(2)'!AC11</f>
        <v>24935.999613999997</v>
      </c>
      <c r="D16" s="79">
        <v>0</v>
      </c>
      <c r="E16" s="80">
        <f t="shared" si="0"/>
        <v>-0.96698597370293193</v>
      </c>
      <c r="F16" s="80"/>
      <c r="G16" s="164"/>
      <c r="H16" s="164"/>
      <c r="I16" s="164"/>
      <c r="J16" s="169"/>
      <c r="K16" s="169"/>
      <c r="L16" s="169"/>
      <c r="M16" s="169"/>
      <c r="N16" s="169"/>
      <c r="O16" s="170"/>
    </row>
    <row r="17" spans="1:9">
      <c r="A17" s="171" t="s">
        <v>19</v>
      </c>
      <c r="B17" s="172">
        <f t="shared" ref="B17:C17" si="2">SUM(B5:B16)</f>
        <v>332165.59019000002</v>
      </c>
      <c r="C17" s="172">
        <f t="shared" si="2"/>
        <v>325612.0756959999</v>
      </c>
      <c r="D17" s="172">
        <f>SUM(D5:D16)</f>
        <v>194011.538114</v>
      </c>
      <c r="E17" s="172"/>
      <c r="F17" s="164"/>
      <c r="G17" s="164"/>
      <c r="H17" s="164"/>
      <c r="I17" s="164"/>
    </row>
    <row r="18" spans="1:9">
      <c r="A18" s="171" t="s">
        <v>121</v>
      </c>
      <c r="B18" s="171"/>
      <c r="C18" s="172"/>
      <c r="D18" s="172"/>
      <c r="E18" s="173"/>
    </row>
    <row r="19" spans="1:9" ht="43.2">
      <c r="A19" s="183" t="s">
        <v>147</v>
      </c>
      <c r="B19" s="174">
        <f>B5+B6+B7+B8+B9+B10+B11+B12+B13</f>
        <v>247580.58138600003</v>
      </c>
      <c r="C19" s="174">
        <f>C5+C6+C7+C8+C9+C10+C11+C12+C13</f>
        <v>245646.37460399995</v>
      </c>
      <c r="D19" s="174">
        <f>D5+D6+D7+D8+D9+D10+D11+D12+D13</f>
        <v>194011.538114</v>
      </c>
      <c r="E19" s="80">
        <f>((C19-B19)/B19)*100</f>
        <v>-0.78124333143255753</v>
      </c>
      <c r="F19" s="174">
        <f>((D19-C19)/C19)*100</f>
        <v>-21.019987196326067</v>
      </c>
    </row>
    <row r="21" spans="1:9" ht="21.6" customHeight="1">
      <c r="A21" s="175"/>
      <c r="B21" s="176" t="s">
        <v>142</v>
      </c>
      <c r="C21" s="177"/>
      <c r="D21" s="176" t="s">
        <v>143</v>
      </c>
      <c r="E21" s="177"/>
      <c r="F21" s="176" t="s">
        <v>144</v>
      </c>
      <c r="G21" s="177"/>
      <c r="H21" s="184" t="s">
        <v>122</v>
      </c>
      <c r="I21" s="175"/>
    </row>
    <row r="22" spans="1:9">
      <c r="A22" s="175" t="s">
        <v>59</v>
      </c>
      <c r="B22" s="178" t="s">
        <v>60</v>
      </c>
      <c r="C22" s="178" t="s">
        <v>61</v>
      </c>
      <c r="D22" s="178" t="s">
        <v>60</v>
      </c>
      <c r="E22" s="178" t="s">
        <v>61</v>
      </c>
      <c r="F22" s="178" t="s">
        <v>60</v>
      </c>
      <c r="G22" s="178" t="s">
        <v>61</v>
      </c>
      <c r="H22" s="185"/>
      <c r="I22" s="178" t="s">
        <v>5</v>
      </c>
    </row>
    <row r="23" spans="1:9">
      <c r="A23" s="164" t="s">
        <v>22</v>
      </c>
      <c r="B23" s="179">
        <v>9.2048186899999997</v>
      </c>
      <c r="C23" s="179">
        <v>2.7711535938249376</v>
      </c>
      <c r="D23" s="180">
        <v>6.5158808960000005</v>
      </c>
      <c r="E23" s="180">
        <v>2.0011177048861661</v>
      </c>
      <c r="F23" s="180">
        <v>2.6849251700000001</v>
      </c>
      <c r="G23" s="180">
        <v>1.3838997392115693</v>
      </c>
      <c r="H23" s="179">
        <f>((F23-D23)/D23)*100</f>
        <v>-58.794133704189797</v>
      </c>
      <c r="I23" s="181" t="s">
        <v>28</v>
      </c>
    </row>
    <row r="24" spans="1:9">
      <c r="A24" s="164" t="s">
        <v>46</v>
      </c>
      <c r="B24" s="179">
        <v>321.97056989999999</v>
      </c>
      <c r="C24" s="179">
        <v>96.930741596633041</v>
      </c>
      <c r="D24" s="180">
        <v>318.11764999999997</v>
      </c>
      <c r="E24" s="180">
        <v>97.69835756859429</v>
      </c>
      <c r="F24" s="180">
        <v>190.85111293399999</v>
      </c>
      <c r="G24" s="180">
        <v>98.371011739444612</v>
      </c>
      <c r="H24" s="179">
        <f>((F24-D24)/D24)*100</f>
        <v>-40.006122598353159</v>
      </c>
      <c r="I24" s="181" t="s">
        <v>28</v>
      </c>
    </row>
    <row r="25" spans="1:9">
      <c r="A25" s="164" t="s">
        <v>50</v>
      </c>
      <c r="B25" s="179">
        <v>0.99020160000000013</v>
      </c>
      <c r="C25" s="179">
        <v>0.29810480954201218</v>
      </c>
      <c r="D25" s="180">
        <v>0.9785448000000001</v>
      </c>
      <c r="E25" s="180">
        <v>0.30052472651953954</v>
      </c>
      <c r="F25" s="180">
        <v>0.47550001000000008</v>
      </c>
      <c r="G25" s="180">
        <v>0.24508852134381781</v>
      </c>
      <c r="H25" s="179">
        <f>((F25-D25)/D25)*100</f>
        <v>-51.407435816939596</v>
      </c>
      <c r="I25" s="181" t="s">
        <v>28</v>
      </c>
    </row>
    <row r="26" spans="1:9">
      <c r="A26" s="164" t="s">
        <v>19</v>
      </c>
      <c r="B26" s="179">
        <v>332.16559018999999</v>
      </c>
      <c r="C26" s="179">
        <v>100</v>
      </c>
      <c r="D26" s="180">
        <v>325.61207569599998</v>
      </c>
      <c r="E26" s="180">
        <v>100</v>
      </c>
      <c r="F26" s="180">
        <v>194.01153811399999</v>
      </c>
      <c r="G26" s="180">
        <v>100</v>
      </c>
      <c r="H26" s="179"/>
      <c r="I26" s="79" t="s">
        <v>28</v>
      </c>
    </row>
    <row r="47" spans="1:11" s="182" customFormat="1" ht="21.75" customHeight="1">
      <c r="A47" s="76" t="s">
        <v>146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</row>
    <row r="48" spans="1:11" s="182" customFormat="1" ht="21.75" customHeight="1">
      <c r="A48" s="76" t="s">
        <v>148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</row>
    <row r="49" spans="1:11" s="182" customFormat="1" ht="21.75" customHeight="1">
      <c r="A49" s="76" t="s">
        <v>149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</row>
    <row r="50" spans="1:11" s="182" customFormat="1" ht="21.75" customHeight="1">
      <c r="A50" s="76" t="s">
        <v>150</v>
      </c>
      <c r="B50" s="76"/>
      <c r="C50" s="76"/>
      <c r="D50" s="76"/>
      <c r="E50" s="76"/>
      <c r="F50" s="76"/>
      <c r="G50" s="76"/>
      <c r="H50" s="76"/>
      <c r="I50" s="76"/>
      <c r="J50" s="76"/>
      <c r="K50" s="76"/>
    </row>
    <row r="51" spans="1:11" s="182" customFormat="1" ht="21.75" customHeight="1">
      <c r="A51" s="76" t="s">
        <v>151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</row>
  </sheetData>
  <mergeCells count="12">
    <mergeCell ref="B21:C21"/>
    <mergeCell ref="J12:K12"/>
    <mergeCell ref="F21:G21"/>
    <mergeCell ref="D21:E21"/>
    <mergeCell ref="L12:M12"/>
    <mergeCell ref="B3:D3"/>
    <mergeCell ref="J13:K13"/>
    <mergeCell ref="J14:K14"/>
    <mergeCell ref="L13:M13"/>
    <mergeCell ref="L14:M14"/>
    <mergeCell ref="J11:K11"/>
    <mergeCell ref="L11:M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977B0-AD9D-466F-BAC0-8DBD74CCA215}">
  <dimension ref="A1:AW31"/>
  <sheetViews>
    <sheetView topLeftCell="A4" zoomScale="85" zoomScaleNormal="85" zoomScaleSheetLayoutView="100" workbookViewId="0">
      <selection activeCell="C17" sqref="C17:D20"/>
    </sheetView>
  </sheetViews>
  <sheetFormatPr defaultColWidth="9" defaultRowHeight="24.9" customHeight="1"/>
  <cols>
    <col min="1" max="1" width="12.109375" style="91" customWidth="1"/>
    <col min="2" max="2" width="44" style="92" customWidth="1"/>
    <col min="3" max="3" width="9.6640625" style="92" customWidth="1"/>
    <col min="4" max="4" width="16.44140625" style="92" customWidth="1"/>
    <col min="5" max="5" width="10.6640625" style="92" customWidth="1"/>
    <col min="6" max="6" width="9.44140625" style="93" customWidth="1"/>
    <col min="7" max="7" width="8.6640625" style="92" customWidth="1"/>
    <col min="8" max="8" width="9.33203125" style="93" customWidth="1"/>
    <col min="9" max="9" width="9.5546875" style="92" customWidth="1"/>
    <col min="10" max="10" width="9.44140625" style="93" customWidth="1"/>
    <col min="11" max="11" width="9.33203125" style="92" customWidth="1"/>
    <col min="12" max="12" width="9.109375" style="93" customWidth="1"/>
    <col min="13" max="13" width="9.6640625" style="92" customWidth="1"/>
    <col min="14" max="14" width="9" style="93" customWidth="1"/>
    <col min="15" max="15" width="9" style="92" customWidth="1"/>
    <col min="16" max="16" width="8.88671875" style="93" customWidth="1"/>
    <col min="17" max="17" width="9.109375" style="92" customWidth="1"/>
    <col min="18" max="18" width="8.88671875" style="93" customWidth="1"/>
    <col min="19" max="19" width="9" style="92" customWidth="1"/>
    <col min="20" max="20" width="10.109375" style="93" customWidth="1"/>
    <col min="21" max="21" width="8.109375" style="92" customWidth="1"/>
    <col min="22" max="22" width="10.44140625" style="93" customWidth="1"/>
    <col min="23" max="23" width="10.33203125" style="92" customWidth="1"/>
    <col min="24" max="24" width="10.5546875" style="93" customWidth="1"/>
    <col min="25" max="25" width="9.88671875" style="92" customWidth="1"/>
    <col min="26" max="26" width="11.109375" style="93" customWidth="1"/>
    <col min="27" max="27" width="8.33203125" style="92" bestFit="1" customWidth="1"/>
    <col min="28" max="28" width="11" style="93" customWidth="1"/>
    <col min="29" max="29" width="13.33203125" style="92" bestFit="1" customWidth="1"/>
    <col min="30" max="30" width="10.33203125" style="92" customWidth="1"/>
    <col min="31" max="31" width="9" style="92"/>
    <col min="32" max="32" width="9" style="94" customWidth="1"/>
    <col min="33" max="16384" width="9" style="94"/>
  </cols>
  <sheetData>
    <row r="1" spans="1:44" ht="24.9" customHeight="1">
      <c r="AC1" s="92" t="s">
        <v>0</v>
      </c>
    </row>
    <row r="2" spans="1:44" ht="24.9" customHeight="1">
      <c r="A2" s="142" t="s">
        <v>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4"/>
    </row>
    <row r="3" spans="1:44" s="95" customFormat="1" ht="24.9" customHeight="1">
      <c r="A3" s="145" t="s">
        <v>2</v>
      </c>
      <c r="B3" s="145" t="s">
        <v>3</v>
      </c>
      <c r="C3" s="145" t="s">
        <v>4</v>
      </c>
      <c r="D3" s="145" t="s">
        <v>5</v>
      </c>
      <c r="E3" s="145" t="s">
        <v>6</v>
      </c>
      <c r="F3" s="146" t="s">
        <v>105</v>
      </c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8" t="s">
        <v>5</v>
      </c>
    </row>
    <row r="4" spans="1:44" s="95" customFormat="1" ht="24.9" customHeight="1">
      <c r="A4" s="145"/>
      <c r="B4" s="145"/>
      <c r="C4" s="145"/>
      <c r="D4" s="145"/>
      <c r="E4" s="145"/>
      <c r="F4" s="96" t="s">
        <v>7</v>
      </c>
      <c r="G4" s="97"/>
      <c r="H4" s="96" t="s">
        <v>8</v>
      </c>
      <c r="I4" s="97"/>
      <c r="J4" s="96" t="s">
        <v>9</v>
      </c>
      <c r="K4" s="97"/>
      <c r="L4" s="96" t="s">
        <v>10</v>
      </c>
      <c r="M4" s="97"/>
      <c r="N4" s="96" t="s">
        <v>11</v>
      </c>
      <c r="O4" s="97"/>
      <c r="P4" s="96" t="s">
        <v>12</v>
      </c>
      <c r="Q4" s="97"/>
      <c r="R4" s="151" t="s">
        <v>13</v>
      </c>
      <c r="S4" s="151"/>
      <c r="T4" s="151" t="s">
        <v>14</v>
      </c>
      <c r="U4" s="151"/>
      <c r="V4" s="151" t="s">
        <v>15</v>
      </c>
      <c r="W4" s="151"/>
      <c r="X4" s="151" t="s">
        <v>16</v>
      </c>
      <c r="Y4" s="151"/>
      <c r="Z4" s="151" t="s">
        <v>17</v>
      </c>
      <c r="AA4" s="151"/>
      <c r="AB4" s="151" t="s">
        <v>18</v>
      </c>
      <c r="AC4" s="151"/>
      <c r="AD4" s="142" t="s">
        <v>19</v>
      </c>
      <c r="AE4" s="149"/>
    </row>
    <row r="5" spans="1:44" s="95" customFormat="1" ht="24.9" customHeight="1">
      <c r="A5" s="145"/>
      <c r="B5" s="145"/>
      <c r="C5" s="145"/>
      <c r="D5" s="145"/>
      <c r="E5" s="145"/>
      <c r="F5" s="85" t="s">
        <v>20</v>
      </c>
      <c r="G5" s="36" t="s">
        <v>21</v>
      </c>
      <c r="H5" s="85" t="s">
        <v>20</v>
      </c>
      <c r="I5" s="36" t="s">
        <v>21</v>
      </c>
      <c r="J5" s="85" t="s">
        <v>20</v>
      </c>
      <c r="K5" s="36" t="s">
        <v>21</v>
      </c>
      <c r="L5" s="85" t="s">
        <v>20</v>
      </c>
      <c r="M5" s="36" t="s">
        <v>21</v>
      </c>
      <c r="N5" s="85" t="s">
        <v>20</v>
      </c>
      <c r="O5" s="36" t="s">
        <v>21</v>
      </c>
      <c r="P5" s="85" t="s">
        <v>20</v>
      </c>
      <c r="Q5" s="36" t="s">
        <v>21</v>
      </c>
      <c r="R5" s="85" t="s">
        <v>20</v>
      </c>
      <c r="S5" s="36" t="s">
        <v>21</v>
      </c>
      <c r="T5" s="85" t="s">
        <v>20</v>
      </c>
      <c r="U5" s="36" t="s">
        <v>21</v>
      </c>
      <c r="V5" s="85" t="s">
        <v>20</v>
      </c>
      <c r="W5" s="36" t="s">
        <v>21</v>
      </c>
      <c r="X5" s="85" t="s">
        <v>20</v>
      </c>
      <c r="Y5" s="36" t="s">
        <v>21</v>
      </c>
      <c r="Z5" s="85" t="s">
        <v>20</v>
      </c>
      <c r="AA5" s="36" t="s">
        <v>21</v>
      </c>
      <c r="AB5" s="85" t="s">
        <v>20</v>
      </c>
      <c r="AC5" s="36" t="s">
        <v>21</v>
      </c>
      <c r="AD5" s="152"/>
      <c r="AE5" s="150"/>
    </row>
    <row r="6" spans="1:44" ht="24.9" customHeight="1">
      <c r="A6" s="148" t="s">
        <v>22</v>
      </c>
      <c r="B6" s="36" t="s">
        <v>123</v>
      </c>
      <c r="C6" s="98">
        <v>2.7446000000000002</v>
      </c>
      <c r="D6" s="99" t="s">
        <v>26</v>
      </c>
      <c r="E6" s="99" t="s">
        <v>27</v>
      </c>
      <c r="F6" s="100">
        <f>+'สรุปการคำนวณ 65 (1)'!F11</f>
        <v>308.04000000000002</v>
      </c>
      <c r="G6" s="136">
        <f t="shared" ref="G6:G10" si="0">F6*C6</f>
        <v>845.44658400000014</v>
      </c>
      <c r="H6" s="100">
        <f>+'สรุปการคำนวณ 65 (1)'!H11</f>
        <v>276.5</v>
      </c>
      <c r="I6" s="101">
        <f t="shared" ref="I6:I10" si="1">H6*C6</f>
        <v>758.88190000000009</v>
      </c>
      <c r="J6" s="100">
        <f>+'สรุปการคำนวณ 65 (1)'!J11</f>
        <v>335.67</v>
      </c>
      <c r="K6" s="101">
        <f t="shared" ref="K6:K10" si="2">J6*C6</f>
        <v>921.27988200000004</v>
      </c>
      <c r="L6" s="100">
        <f>+'สรุปการคำนวณ 65 (1)'!L11</f>
        <v>211.78</v>
      </c>
      <c r="M6" s="101">
        <f>+L6*C6</f>
        <v>581.25138800000002</v>
      </c>
      <c r="N6" s="100">
        <f>+'สรุปการคำนวณ 65 (1)'!N11</f>
        <v>245.11</v>
      </c>
      <c r="O6" s="101">
        <f t="shared" ref="O6:O10" si="3">N6*C6</f>
        <v>672.72890600000005</v>
      </c>
      <c r="P6" s="100">
        <f>+'สรุปการคำนวณ 65 (1)'!P11</f>
        <v>178.17</v>
      </c>
      <c r="Q6" s="101">
        <f t="shared" ref="Q6:Q10" si="4">P6*C6</f>
        <v>489.005382</v>
      </c>
      <c r="R6" s="100">
        <f>+'สรุปการคำนวณ 65 (1)'!R11</f>
        <v>220.91</v>
      </c>
      <c r="S6" s="101">
        <f t="shared" ref="S6:S10" si="5">R6*C6</f>
        <v>606.30958599999997</v>
      </c>
      <c r="T6" s="100">
        <f>+'สรุปการคำนวณ 65 (1)'!T11</f>
        <v>281.39</v>
      </c>
      <c r="U6" s="101">
        <f t="shared" ref="U6:U10" si="6">T6*C6</f>
        <v>772.30299400000001</v>
      </c>
      <c r="V6" s="100">
        <f>+'สรุปการคำนวณ 65 (1)'!V11</f>
        <v>224.84</v>
      </c>
      <c r="W6" s="101">
        <f t="shared" ref="W6:W10" si="7">V6*C6</f>
        <v>617.09586400000001</v>
      </c>
      <c r="X6" s="100">
        <f>+'สรุปการคำนวณ 65 (1)'!X11</f>
        <v>237.23</v>
      </c>
      <c r="Y6" s="101">
        <f t="shared" ref="Y6:Y10" si="8">X6*C6</f>
        <v>651.10145799999998</v>
      </c>
      <c r="Z6" s="100">
        <f>+'สรุปการคำนวณ 65 (1)'!Z11</f>
        <v>133.56</v>
      </c>
      <c r="AA6" s="101">
        <f t="shared" ref="AA6:AA10" si="9">Z6*C6</f>
        <v>366.56877600000001</v>
      </c>
      <c r="AB6" s="100">
        <f>+'สรุปการคำนวณ 65 (1)'!AB11</f>
        <v>141.94999999999999</v>
      </c>
      <c r="AC6" s="101">
        <f t="shared" ref="AC6:AC10" si="10">AB6*C6</f>
        <v>389.59596999999997</v>
      </c>
      <c r="AD6" s="102">
        <f t="shared" ref="AD6:AD10" si="11">G6+I6+K6+M6+O6+Q6+S6+U6+W6+Y6+AA6+AC6</f>
        <v>7671.568690000001</v>
      </c>
      <c r="AE6" s="99" t="s">
        <v>28</v>
      </c>
    </row>
    <row r="7" spans="1:44" ht="24.9" customHeight="1">
      <c r="A7" s="150"/>
      <c r="B7" s="36" t="s">
        <v>124</v>
      </c>
      <c r="C7" s="103">
        <v>25</v>
      </c>
      <c r="D7" s="104" t="s">
        <v>42</v>
      </c>
      <c r="E7" s="104" t="s">
        <v>40</v>
      </c>
      <c r="F7" s="105">
        <f>+'สรุปการคำนวณ 65 (1)'!F15</f>
        <v>5.28</v>
      </c>
      <c r="G7" s="136">
        <f t="shared" si="0"/>
        <v>132</v>
      </c>
      <c r="H7" s="105">
        <f>+'สรุปการคำนวณ 65 (1)'!H15</f>
        <v>5.016</v>
      </c>
      <c r="I7" s="101">
        <f t="shared" si="1"/>
        <v>125.4</v>
      </c>
      <c r="J7" s="105">
        <f>+'สรุปการคำนวณ 65 (1)'!J15</f>
        <v>6.6</v>
      </c>
      <c r="K7" s="101">
        <f t="shared" si="2"/>
        <v>165</v>
      </c>
      <c r="L7" s="105">
        <f>+'สรุปการคำนวณ 65 (1)'!L15</f>
        <v>4.4880000000000004</v>
      </c>
      <c r="M7" s="101">
        <f t="shared" ref="M7:M10" si="12">+L7*C7</f>
        <v>112.20000000000002</v>
      </c>
      <c r="N7" s="105">
        <f>+'สรุปการคำนวณ 65 (1)'!N15</f>
        <v>4.7519999999999998</v>
      </c>
      <c r="O7" s="101">
        <f t="shared" si="3"/>
        <v>118.8</v>
      </c>
      <c r="P7" s="105">
        <f>+'สรุปการคำนวณ 65 (1)'!P15</f>
        <v>5.5439999999999996</v>
      </c>
      <c r="Q7" s="101">
        <f t="shared" si="4"/>
        <v>138.6</v>
      </c>
      <c r="R7" s="105">
        <f>+'สรุปการคำนวณ 65 (1)'!R15</f>
        <v>6</v>
      </c>
      <c r="S7" s="101">
        <f t="shared" si="5"/>
        <v>150</v>
      </c>
      <c r="T7" s="105">
        <f>+'สรุปการคำนวณ 65 (1)'!T15</f>
        <v>5</v>
      </c>
      <c r="U7" s="101">
        <f t="shared" si="6"/>
        <v>125</v>
      </c>
      <c r="V7" s="105">
        <f>+'สรุปการคำนวณ 65 (1)'!V15</f>
        <v>4.2</v>
      </c>
      <c r="W7" s="101">
        <f t="shared" si="7"/>
        <v>105</v>
      </c>
      <c r="X7" s="105">
        <f>+'สรุปการคำนวณ 65 (1)'!X15</f>
        <v>5.0999999999999996</v>
      </c>
      <c r="Y7" s="101">
        <f t="shared" si="8"/>
        <v>127.49999999999999</v>
      </c>
      <c r="Z7" s="105">
        <f>+'สรุปการคำนวณ 65 (1)'!Z15</f>
        <v>4.9000000000000004</v>
      </c>
      <c r="AA7" s="101">
        <f t="shared" si="9"/>
        <v>122.50000000000001</v>
      </c>
      <c r="AB7" s="105">
        <f>+'สรุปการคำนวณ 65 (1)'!AB15</f>
        <v>4.45</v>
      </c>
      <c r="AC7" s="101">
        <f t="shared" si="10"/>
        <v>111.25</v>
      </c>
      <c r="AD7" s="106">
        <f t="shared" si="11"/>
        <v>1533.25</v>
      </c>
      <c r="AE7" s="104" t="s">
        <v>28</v>
      </c>
    </row>
    <row r="8" spans="1:44" s="90" customFormat="1" ht="24.9" customHeight="1">
      <c r="A8" s="86" t="s">
        <v>46</v>
      </c>
      <c r="B8" s="86" t="s">
        <v>47</v>
      </c>
      <c r="C8" s="87">
        <v>0.58209999999999995</v>
      </c>
      <c r="D8" s="86" t="s">
        <v>48</v>
      </c>
      <c r="E8" s="86" t="s">
        <v>49</v>
      </c>
      <c r="F8" s="88">
        <f>+'สรุปการคำนวณ 65 (1)'!F18</f>
        <v>27521</v>
      </c>
      <c r="G8" s="136">
        <f t="shared" si="0"/>
        <v>16019.974099999999</v>
      </c>
      <c r="H8" s="88">
        <f>+'สรุปการคำนวณ 65 (1)'!H18</f>
        <v>32045</v>
      </c>
      <c r="I8" s="101">
        <f t="shared" si="1"/>
        <v>18653.394499999999</v>
      </c>
      <c r="J8" s="88">
        <f>+'สรุปการคำนวณ 65 (1)'!J18</f>
        <v>31957</v>
      </c>
      <c r="K8" s="101">
        <f t="shared" si="2"/>
        <v>18602.169699999999</v>
      </c>
      <c r="L8" s="88">
        <f>+'สรุปการคำนวณ 65 (1)'!L18</f>
        <v>45863</v>
      </c>
      <c r="M8" s="101">
        <f t="shared" si="12"/>
        <v>26696.852299999999</v>
      </c>
      <c r="N8" s="88">
        <f>+'สรุปการคำนวณ 65 (1)'!N18</f>
        <v>54452</v>
      </c>
      <c r="O8" s="101">
        <f t="shared" si="3"/>
        <v>31696.509199999997</v>
      </c>
      <c r="P8" s="88">
        <f>+'สรุปการคำนวณ 65 (1)'!P18</f>
        <v>52063</v>
      </c>
      <c r="Q8" s="101">
        <f t="shared" si="4"/>
        <v>30305.872299999999</v>
      </c>
      <c r="R8" s="88">
        <f>+'สรุปการคำนวณ 65 (1)'!R18</f>
        <v>53557</v>
      </c>
      <c r="S8" s="101">
        <f t="shared" si="5"/>
        <v>31175.529699999999</v>
      </c>
      <c r="T8" s="88">
        <f>+'สรุปการคำนวณ 65 (1)'!T18</f>
        <v>54075</v>
      </c>
      <c r="U8" s="101">
        <f t="shared" si="6"/>
        <v>31477.057499999999</v>
      </c>
      <c r="V8" s="88">
        <f>+'สรุปการคำนวณ 65 (1)'!V18</f>
        <v>59736</v>
      </c>
      <c r="W8" s="101">
        <f t="shared" si="7"/>
        <v>34772.325599999996</v>
      </c>
      <c r="X8" s="88">
        <f>+'สรุปการคำนวณ 65 (1)'!X18</f>
        <v>49485</v>
      </c>
      <c r="Y8" s="101">
        <f t="shared" si="8"/>
        <v>28805.218499999999</v>
      </c>
      <c r="Z8" s="88">
        <f>+'สรุปการคำนวณ 65 (1)'!Z18</f>
        <v>50112</v>
      </c>
      <c r="AA8" s="101">
        <f t="shared" si="9"/>
        <v>29170.195199999998</v>
      </c>
      <c r="AB8" s="88">
        <f>+'สรุปการคำนวณ 65 (1)'!AB18</f>
        <v>42253</v>
      </c>
      <c r="AC8" s="101">
        <f t="shared" si="10"/>
        <v>24595.471299999997</v>
      </c>
      <c r="AD8" s="89">
        <f t="shared" si="11"/>
        <v>321970.5699</v>
      </c>
      <c r="AE8" s="86" t="s">
        <v>28</v>
      </c>
    </row>
    <row r="9" spans="1:44" ht="24.9" customHeight="1">
      <c r="A9" s="153" t="s">
        <v>50</v>
      </c>
      <c r="B9" s="86" t="s">
        <v>51</v>
      </c>
      <c r="C9" s="87">
        <v>2.0859000000000001</v>
      </c>
      <c r="D9" s="86" t="s">
        <v>52</v>
      </c>
      <c r="E9" s="86" t="s">
        <v>37</v>
      </c>
      <c r="F9" s="88">
        <f>+'สรุปการคำนวณ 65 (1)'!F19</f>
        <v>20</v>
      </c>
      <c r="G9" s="136">
        <f t="shared" si="0"/>
        <v>41.718000000000004</v>
      </c>
      <c r="H9" s="88">
        <f>+'สรุปการคำนวณ 65 (1)'!H19</f>
        <v>20</v>
      </c>
      <c r="I9" s="101">
        <f t="shared" si="1"/>
        <v>41.718000000000004</v>
      </c>
      <c r="J9" s="88">
        <f>+'สรุปการคำนวณ 65 (1)'!J19</f>
        <v>20</v>
      </c>
      <c r="K9" s="101">
        <f t="shared" si="2"/>
        <v>41.718000000000004</v>
      </c>
      <c r="L9" s="88">
        <f>+'สรุปการคำนวณ 65 (1)'!L19</f>
        <v>20</v>
      </c>
      <c r="M9" s="101">
        <f t="shared" si="12"/>
        <v>41.718000000000004</v>
      </c>
      <c r="N9" s="88">
        <f>+'สรุปการคำนวณ 65 (1)'!N19</f>
        <v>20</v>
      </c>
      <c r="O9" s="101">
        <f t="shared" si="3"/>
        <v>41.718000000000004</v>
      </c>
      <c r="P9" s="88">
        <f>+'สรุปการคำนวณ 65 (1)'!P19</f>
        <v>20</v>
      </c>
      <c r="Q9" s="101">
        <f t="shared" si="4"/>
        <v>41.718000000000004</v>
      </c>
      <c r="R9" s="88">
        <f>+'สรุปการคำนวณ 65 (1)'!R19</f>
        <v>20</v>
      </c>
      <c r="S9" s="101">
        <f t="shared" si="5"/>
        <v>41.718000000000004</v>
      </c>
      <c r="T9" s="88">
        <f>+'สรุปการคำนวณ 65 (1)'!T19</f>
        <v>20</v>
      </c>
      <c r="U9" s="101">
        <f t="shared" si="6"/>
        <v>41.718000000000004</v>
      </c>
      <c r="V9" s="88">
        <f>+'สรุปการคำนวณ 65 (1)'!V19</f>
        <v>20</v>
      </c>
      <c r="W9" s="101">
        <f t="shared" si="7"/>
        <v>41.718000000000004</v>
      </c>
      <c r="X9" s="88">
        <f>+'สรุปการคำนวณ 65 (1)'!X19</f>
        <v>20</v>
      </c>
      <c r="Y9" s="101">
        <f t="shared" si="8"/>
        <v>41.718000000000004</v>
      </c>
      <c r="Z9" s="88">
        <f>+'สรุปการคำนวณ 65 (1)'!Z19</f>
        <v>20</v>
      </c>
      <c r="AA9" s="101">
        <f t="shared" si="9"/>
        <v>41.718000000000004</v>
      </c>
      <c r="AB9" s="88">
        <f>+'สรุปการคำนวณ 65 (1)'!AB19</f>
        <v>20</v>
      </c>
      <c r="AC9" s="101">
        <f t="shared" si="10"/>
        <v>41.718000000000004</v>
      </c>
      <c r="AD9" s="89">
        <f t="shared" si="11"/>
        <v>500.61600000000016</v>
      </c>
      <c r="AE9" s="86" t="s">
        <v>28</v>
      </c>
    </row>
    <row r="10" spans="1:44" s="108" customFormat="1" ht="24.9" customHeight="1">
      <c r="A10" s="154"/>
      <c r="B10" s="86" t="s">
        <v>56</v>
      </c>
      <c r="C10" s="107">
        <v>0.32379999999999998</v>
      </c>
      <c r="D10" s="104" t="s">
        <v>54</v>
      </c>
      <c r="E10" s="104" t="s">
        <v>55</v>
      </c>
      <c r="F10" s="100">
        <f>+'สรุปการคำนวณ 65 (1)'!F21</f>
        <v>135</v>
      </c>
      <c r="G10" s="136">
        <f t="shared" si="0"/>
        <v>43.712999999999994</v>
      </c>
      <c r="H10" s="100">
        <f>+'สรุปการคำนวณ 65 (1)'!H21</f>
        <v>130</v>
      </c>
      <c r="I10" s="101">
        <f t="shared" si="1"/>
        <v>42.093999999999994</v>
      </c>
      <c r="J10" s="100">
        <f>+'สรุปการคำนวณ 65 (1)'!J21</f>
        <v>128</v>
      </c>
      <c r="K10" s="101">
        <f t="shared" si="2"/>
        <v>41.446399999999997</v>
      </c>
      <c r="L10" s="100">
        <f>+'สรุปการคำนวณ 65 (1)'!L21</f>
        <v>145</v>
      </c>
      <c r="M10" s="101">
        <f t="shared" si="12"/>
        <v>46.950999999999993</v>
      </c>
      <c r="N10" s="100">
        <f>+'สรุปการคำนวณ 65 (1)'!N21</f>
        <v>110</v>
      </c>
      <c r="O10" s="101">
        <f t="shared" si="3"/>
        <v>35.617999999999995</v>
      </c>
      <c r="P10" s="100">
        <f>+'สรุปการคำนวณ 65 (1)'!P21</f>
        <v>135</v>
      </c>
      <c r="Q10" s="101">
        <f t="shared" si="4"/>
        <v>43.712999999999994</v>
      </c>
      <c r="R10" s="100">
        <f>+'สรุปการคำนวณ 65 (1)'!R21</f>
        <v>114</v>
      </c>
      <c r="S10" s="101">
        <f t="shared" si="5"/>
        <v>36.913199999999996</v>
      </c>
      <c r="T10" s="100">
        <f>+'สรุปการคำนวณ 65 (1)'!T21</f>
        <v>118</v>
      </c>
      <c r="U10" s="101">
        <f t="shared" si="6"/>
        <v>38.208399999999997</v>
      </c>
      <c r="V10" s="100">
        <f>+'สรุปการคำนวณ 65 (1)'!V21</f>
        <v>125</v>
      </c>
      <c r="W10" s="101">
        <f t="shared" si="7"/>
        <v>40.474999999999994</v>
      </c>
      <c r="X10" s="100">
        <f>+'สรุปการคำนวณ 65 (1)'!X21</f>
        <v>127</v>
      </c>
      <c r="Y10" s="101">
        <f t="shared" si="8"/>
        <v>41.122599999999998</v>
      </c>
      <c r="Z10" s="100">
        <f>+'สรุปการคำนวณ 65 (1)'!Z21</f>
        <v>117</v>
      </c>
      <c r="AA10" s="101">
        <f t="shared" si="9"/>
        <v>37.884599999999999</v>
      </c>
      <c r="AB10" s="100">
        <f>+'สรุปการคำนวณ 65 (1)'!AB21</f>
        <v>128</v>
      </c>
      <c r="AC10" s="101">
        <f t="shared" si="10"/>
        <v>41.446399999999997</v>
      </c>
      <c r="AD10" s="106">
        <f t="shared" si="11"/>
        <v>489.58559999999989</v>
      </c>
      <c r="AE10" s="104" t="s">
        <v>28</v>
      </c>
    </row>
    <row r="11" spans="1:44" s="112" customFormat="1" ht="24.9" customHeight="1">
      <c r="A11" s="109"/>
      <c r="B11" s="109"/>
      <c r="C11" s="109"/>
      <c r="D11" s="109"/>
      <c r="E11" s="109"/>
      <c r="F11" s="110">
        <f>SUM(F6:F10)</f>
        <v>27989.32</v>
      </c>
      <c r="G11" s="109">
        <f t="shared" ref="G11:AC11" si="13">SUM(G6:G10)</f>
        <v>17082.851684000001</v>
      </c>
      <c r="H11" s="110">
        <f t="shared" si="13"/>
        <v>32476.516</v>
      </c>
      <c r="I11" s="109">
        <f t="shared" si="13"/>
        <v>19621.488400000002</v>
      </c>
      <c r="J11" s="110">
        <f t="shared" si="13"/>
        <v>32447.27</v>
      </c>
      <c r="K11" s="109">
        <f t="shared" si="13"/>
        <v>19771.613981999999</v>
      </c>
      <c r="L11" s="110">
        <f t="shared" si="13"/>
        <v>46244.267999999996</v>
      </c>
      <c r="M11" s="109">
        <f t="shared" si="13"/>
        <v>27478.972688000002</v>
      </c>
      <c r="N11" s="110">
        <f t="shared" si="13"/>
        <v>54831.862000000001</v>
      </c>
      <c r="O11" s="109">
        <f t="shared" si="13"/>
        <v>32565.374105999996</v>
      </c>
      <c r="P11" s="110">
        <f t="shared" si="13"/>
        <v>52401.714</v>
      </c>
      <c r="Q11" s="109">
        <f t="shared" si="13"/>
        <v>31018.908682000001</v>
      </c>
      <c r="R11" s="110">
        <f t="shared" si="13"/>
        <v>53917.91</v>
      </c>
      <c r="S11" s="109">
        <f t="shared" si="13"/>
        <v>32010.470485999998</v>
      </c>
      <c r="T11" s="110">
        <f t="shared" si="13"/>
        <v>54499.39</v>
      </c>
      <c r="U11" s="109">
        <f t="shared" si="13"/>
        <v>32454.286894000001</v>
      </c>
      <c r="V11" s="110">
        <f t="shared" si="13"/>
        <v>60110.04</v>
      </c>
      <c r="W11" s="109">
        <f t="shared" si="13"/>
        <v>35576.614463999998</v>
      </c>
      <c r="X11" s="110">
        <f t="shared" si="13"/>
        <v>49874.33</v>
      </c>
      <c r="Y11" s="109">
        <f t="shared" si="13"/>
        <v>29666.660558</v>
      </c>
      <c r="Z11" s="110">
        <f t="shared" si="13"/>
        <v>50387.46</v>
      </c>
      <c r="AA11" s="109">
        <f t="shared" si="13"/>
        <v>29738.866576</v>
      </c>
      <c r="AB11" s="110">
        <f t="shared" si="13"/>
        <v>42547.4</v>
      </c>
      <c r="AC11" s="109">
        <f t="shared" si="13"/>
        <v>25179.481669999997</v>
      </c>
      <c r="AD11" s="111">
        <f>SUM(AD6:AD10)</f>
        <v>332165.59018999996</v>
      </c>
      <c r="AE11" s="109"/>
    </row>
    <row r="12" spans="1:44" s="120" customFormat="1" ht="24.9" customHeight="1">
      <c r="A12" s="113"/>
      <c r="B12" s="114"/>
      <c r="C12" s="115"/>
      <c r="D12" s="116"/>
      <c r="E12" s="116"/>
      <c r="F12" s="117"/>
      <c r="G12" s="118"/>
      <c r="H12" s="117"/>
      <c r="I12" s="118"/>
      <c r="J12" s="117"/>
      <c r="K12" s="118"/>
      <c r="L12" s="117"/>
      <c r="M12" s="118"/>
      <c r="N12" s="117"/>
      <c r="O12" s="118"/>
      <c r="P12" s="117"/>
      <c r="Q12" s="118"/>
      <c r="R12" s="117"/>
      <c r="S12" s="118"/>
      <c r="T12" s="117"/>
      <c r="U12" s="118"/>
      <c r="V12" s="117"/>
      <c r="W12" s="118"/>
      <c r="X12" s="117"/>
      <c r="Y12" s="118"/>
      <c r="Z12" s="117"/>
      <c r="AA12" s="118"/>
      <c r="AB12" s="117"/>
      <c r="AC12" s="118"/>
      <c r="AD12" s="119"/>
      <c r="AE12" s="116"/>
      <c r="AR12" s="113"/>
    </row>
    <row r="13" spans="1:44" s="120" customFormat="1" ht="24.9" customHeight="1">
      <c r="A13" s="113"/>
      <c r="B13" s="114"/>
      <c r="C13" s="115"/>
      <c r="D13" s="116"/>
      <c r="E13" s="116"/>
      <c r="F13" s="117"/>
      <c r="G13" s="118"/>
      <c r="H13" s="117"/>
      <c r="I13" s="118"/>
      <c r="J13" s="117"/>
      <c r="K13" s="118"/>
      <c r="L13" s="117"/>
      <c r="M13" s="118"/>
      <c r="N13" s="117"/>
      <c r="O13" s="118"/>
      <c r="P13" s="117"/>
      <c r="Q13" s="118"/>
      <c r="R13" s="117"/>
      <c r="S13" s="118"/>
      <c r="T13" s="117"/>
      <c r="U13" s="118"/>
      <c r="V13" s="117"/>
      <c r="W13" s="118"/>
      <c r="X13" s="117"/>
      <c r="Y13" s="118"/>
      <c r="Z13" s="117"/>
      <c r="AA13" s="118"/>
      <c r="AB13" s="117"/>
      <c r="AC13" s="118"/>
      <c r="AD13" s="119"/>
      <c r="AE13" s="116"/>
      <c r="AR13" s="113"/>
    </row>
    <row r="14" spans="1:44" ht="24.9" customHeight="1">
      <c r="G14" s="121"/>
      <c r="AR14" s="122"/>
    </row>
    <row r="15" spans="1:44" ht="24.9" customHeight="1">
      <c r="B15" s="155" t="s">
        <v>132</v>
      </c>
      <c r="C15" s="155"/>
      <c r="D15" s="155"/>
      <c r="E15" s="155"/>
      <c r="F15" s="93" t="s">
        <v>58</v>
      </c>
      <c r="K15" s="156"/>
      <c r="L15" s="156"/>
      <c r="M15" s="156"/>
      <c r="N15" s="156"/>
      <c r="P15" s="156"/>
      <c r="Q15" s="156"/>
      <c r="R15" s="156"/>
      <c r="S15" s="156"/>
      <c r="AR15" s="122"/>
    </row>
    <row r="16" spans="1:44" ht="24.9" customHeight="1">
      <c r="B16" s="36" t="s">
        <v>59</v>
      </c>
      <c r="C16" s="36" t="s">
        <v>60</v>
      </c>
      <c r="D16" s="36" t="s">
        <v>61</v>
      </c>
      <c r="E16" s="36" t="s">
        <v>5</v>
      </c>
      <c r="K16" s="123"/>
      <c r="L16" s="124"/>
      <c r="M16" s="123"/>
      <c r="N16" s="124"/>
      <c r="P16" s="124"/>
      <c r="Q16" s="123"/>
      <c r="R16" s="124"/>
      <c r="S16" s="123"/>
      <c r="AR16" s="122"/>
    </row>
    <row r="17" spans="1:49" ht="24.9" customHeight="1">
      <c r="B17" s="125" t="s">
        <v>22</v>
      </c>
      <c r="C17" s="126">
        <f>(SUM(AD6:AD7))/1000</f>
        <v>9.2048186899999997</v>
      </c>
      <c r="D17" s="127">
        <f>(C17*100)/$C$20</f>
        <v>2.7711535938249376</v>
      </c>
      <c r="E17" s="125" t="s">
        <v>28</v>
      </c>
      <c r="K17" s="128"/>
      <c r="L17" s="129"/>
      <c r="M17" s="130"/>
      <c r="N17" s="129"/>
      <c r="P17" s="129"/>
      <c r="Q17" s="131"/>
      <c r="R17" s="129"/>
      <c r="S17" s="128"/>
    </row>
    <row r="18" spans="1:49" ht="24.9" customHeight="1">
      <c r="B18" s="125" t="s">
        <v>46</v>
      </c>
      <c r="C18" s="132">
        <f>$AD$8/1000</f>
        <v>321.97056989999999</v>
      </c>
      <c r="D18" s="133">
        <f>(C18*100)/$C$20</f>
        <v>96.930741596633041</v>
      </c>
      <c r="E18" s="125" t="s">
        <v>28</v>
      </c>
      <c r="K18" s="128"/>
      <c r="L18" s="129"/>
      <c r="M18" s="130"/>
      <c r="N18" s="129"/>
      <c r="P18" s="129"/>
      <c r="Q18" s="131"/>
      <c r="R18" s="129"/>
      <c r="S18" s="128"/>
      <c r="AW18" s="134"/>
    </row>
    <row r="19" spans="1:49" ht="24.9" customHeight="1">
      <c r="B19" s="125" t="s">
        <v>50</v>
      </c>
      <c r="C19" s="126">
        <f>SUM(AD9:AD10)/1000</f>
        <v>0.99020160000000013</v>
      </c>
      <c r="D19" s="127">
        <f>(C19*100)/$C$20</f>
        <v>0.29810480954201218</v>
      </c>
      <c r="E19" s="125" t="s">
        <v>28</v>
      </c>
      <c r="K19" s="128"/>
      <c r="L19" s="129"/>
      <c r="M19" s="130"/>
      <c r="N19" s="129"/>
      <c r="P19" s="129"/>
      <c r="Q19" s="131"/>
      <c r="R19" s="129"/>
      <c r="S19" s="128"/>
      <c r="AW19" s="134"/>
    </row>
    <row r="20" spans="1:49" ht="24.9" customHeight="1">
      <c r="B20" s="125" t="s">
        <v>19</v>
      </c>
      <c r="C20" s="132">
        <f>SUM(C17:C19)</f>
        <v>332.16559018999999</v>
      </c>
      <c r="D20" s="133">
        <f>(C20*100)/$C$20</f>
        <v>100</v>
      </c>
      <c r="E20" s="125" t="s">
        <v>28</v>
      </c>
      <c r="K20" s="128"/>
      <c r="L20" s="129"/>
      <c r="M20" s="130"/>
      <c r="N20" s="129"/>
      <c r="P20" s="129"/>
      <c r="Q20" s="131"/>
      <c r="R20" s="129"/>
      <c r="S20" s="128"/>
      <c r="AW20" s="134"/>
    </row>
    <row r="21" spans="1:49" ht="24.9" customHeight="1">
      <c r="AW21" s="134"/>
    </row>
    <row r="22" spans="1:49" ht="24.9" customHeight="1">
      <c r="AW22" s="134"/>
    </row>
    <row r="23" spans="1:49" ht="24.9" customHeight="1">
      <c r="AW23" s="134"/>
    </row>
    <row r="24" spans="1:49" ht="24.9" customHeight="1">
      <c r="AW24" s="134"/>
    </row>
    <row r="25" spans="1:49" ht="24.9" customHeight="1">
      <c r="AW25" s="134"/>
    </row>
    <row r="26" spans="1:49" ht="24.9" customHeight="1">
      <c r="A26" s="135"/>
      <c r="B26" s="131"/>
      <c r="AW26" s="134"/>
    </row>
    <row r="27" spans="1:49" ht="24.9" customHeight="1">
      <c r="A27" s="135"/>
      <c r="B27" s="131"/>
      <c r="AW27" s="134"/>
    </row>
    <row r="28" spans="1:49" ht="24.9" customHeight="1">
      <c r="A28" s="135"/>
      <c r="B28" s="131"/>
      <c r="AW28" s="134"/>
    </row>
    <row r="29" spans="1:49" ht="24.9" customHeight="1">
      <c r="AW29" s="134"/>
    </row>
    <row r="30" spans="1:49" ht="24.9" customHeight="1">
      <c r="AW30" s="134"/>
    </row>
    <row r="31" spans="1:49" ht="24.9" customHeight="1">
      <c r="AW31" s="134"/>
    </row>
  </sheetData>
  <mergeCells count="20">
    <mergeCell ref="A6:A7"/>
    <mergeCell ref="A9:A10"/>
    <mergeCell ref="B15:E15"/>
    <mergeCell ref="K15:N15"/>
    <mergeCell ref="P15:S15"/>
    <mergeCell ref="A2:AE2"/>
    <mergeCell ref="A3:A5"/>
    <mergeCell ref="B3:B5"/>
    <mergeCell ref="C3:C5"/>
    <mergeCell ref="D3:D5"/>
    <mergeCell ref="E3:E5"/>
    <mergeCell ref="F3:AD3"/>
    <mergeCell ref="AE3:AE5"/>
    <mergeCell ref="R4:S4"/>
    <mergeCell ref="T4:U4"/>
    <mergeCell ref="X4:Y4"/>
    <mergeCell ref="Z4:AA4"/>
    <mergeCell ref="AB4:AC4"/>
    <mergeCell ref="AD4:AD5"/>
    <mergeCell ref="V4:W4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B9B97-2BF5-4530-B32A-C54F4B2B4D23}">
  <sheetPr>
    <tabColor rgb="FFFFFF00"/>
  </sheetPr>
  <dimension ref="A1:R29"/>
  <sheetViews>
    <sheetView topLeftCell="A17" zoomScaleNormal="100" workbookViewId="0">
      <selection activeCell="D29" sqref="D29"/>
    </sheetView>
  </sheetViews>
  <sheetFormatPr defaultColWidth="25.33203125" defaultRowHeight="24.6"/>
  <cols>
    <col min="1" max="1" width="41" style="6" customWidth="1"/>
    <col min="2" max="2" width="21.33203125" style="6" customWidth="1"/>
    <col min="3" max="15" width="10.33203125" style="6" customWidth="1"/>
    <col min="16" max="16" width="3.109375" style="6" customWidth="1"/>
    <col min="17" max="17" width="13" style="6" customWidth="1"/>
    <col min="18" max="16384" width="25.33203125" style="6"/>
  </cols>
  <sheetData>
    <row r="1" spans="1:18" ht="28.8">
      <c r="A1" s="5" t="s">
        <v>62</v>
      </c>
      <c r="B1" s="3" t="s">
        <v>63</v>
      </c>
      <c r="C1" s="3" t="s">
        <v>64</v>
      </c>
      <c r="D1" s="3" t="s">
        <v>65</v>
      </c>
      <c r="E1" s="3" t="s">
        <v>66</v>
      </c>
      <c r="F1" s="3" t="s">
        <v>67</v>
      </c>
      <c r="G1" s="3" t="s">
        <v>68</v>
      </c>
      <c r="H1" s="3" t="s">
        <v>69</v>
      </c>
      <c r="I1" s="3" t="s">
        <v>70</v>
      </c>
      <c r="J1" s="3" t="s">
        <v>71</v>
      </c>
      <c r="K1" s="3" t="s">
        <v>72</v>
      </c>
      <c r="L1" s="3" t="s">
        <v>73</v>
      </c>
      <c r="M1" s="3" t="s">
        <v>74</v>
      </c>
      <c r="N1" s="3" t="s">
        <v>75</v>
      </c>
      <c r="O1" s="2" t="s">
        <v>76</v>
      </c>
      <c r="Q1" s="19" t="s">
        <v>77</v>
      </c>
    </row>
    <row r="2" spans="1:18" ht="28.8">
      <c r="B2" s="4" t="s">
        <v>78</v>
      </c>
      <c r="C2" s="16">
        <v>20</v>
      </c>
      <c r="D2" s="16">
        <v>19</v>
      </c>
      <c r="E2" s="16">
        <v>25</v>
      </c>
      <c r="F2" s="16">
        <v>17</v>
      </c>
      <c r="G2" s="16">
        <v>18</v>
      </c>
      <c r="H2" s="16">
        <v>21</v>
      </c>
      <c r="I2" s="16">
        <v>19</v>
      </c>
      <c r="J2" s="16">
        <v>22</v>
      </c>
      <c r="K2" s="16">
        <v>22</v>
      </c>
      <c r="L2" s="16">
        <v>19</v>
      </c>
      <c r="M2" s="16">
        <v>22</v>
      </c>
      <c r="N2" s="16">
        <v>20</v>
      </c>
      <c r="O2" s="1">
        <f>SUM(C2:N2)</f>
        <v>244</v>
      </c>
      <c r="Q2" s="18">
        <f>D23*E23*F23*H23*I23</f>
        <v>1.2E-2</v>
      </c>
      <c r="R2" s="6" t="s">
        <v>79</v>
      </c>
    </row>
    <row r="3" spans="1:18">
      <c r="B3" s="4" t="s">
        <v>80</v>
      </c>
      <c r="C3" s="16">
        <v>68</v>
      </c>
      <c r="D3" s="16">
        <v>68</v>
      </c>
      <c r="E3" s="16">
        <v>68</v>
      </c>
      <c r="F3" s="16">
        <v>68</v>
      </c>
      <c r="G3" s="16">
        <v>68</v>
      </c>
      <c r="H3" s="16">
        <v>68</v>
      </c>
      <c r="I3" s="16">
        <v>68</v>
      </c>
      <c r="J3" s="16">
        <v>68</v>
      </c>
      <c r="K3" s="16">
        <v>68</v>
      </c>
      <c r="L3" s="16">
        <v>68</v>
      </c>
      <c r="M3" s="16">
        <v>68</v>
      </c>
      <c r="N3" s="16">
        <v>68</v>
      </c>
      <c r="O3" s="1">
        <f>SUM(C3:N3)</f>
        <v>816</v>
      </c>
      <c r="P3" s="7"/>
    </row>
    <row r="4" spans="1:18">
      <c r="B4" s="28" t="s">
        <v>81</v>
      </c>
      <c r="C4" s="17">
        <f t="shared" ref="C4:N4" si="0">C2*C3*$Q$2</f>
        <v>16.32</v>
      </c>
      <c r="D4" s="17">
        <f t="shared" si="0"/>
        <v>15.504</v>
      </c>
      <c r="E4" s="17">
        <f t="shared" si="0"/>
        <v>20.400000000000002</v>
      </c>
      <c r="F4" s="17">
        <f t="shared" si="0"/>
        <v>13.872</v>
      </c>
      <c r="G4" s="17">
        <f t="shared" si="0"/>
        <v>14.688000000000001</v>
      </c>
      <c r="H4" s="17">
        <f t="shared" si="0"/>
        <v>17.135999999999999</v>
      </c>
      <c r="I4" s="17">
        <f t="shared" si="0"/>
        <v>15.504</v>
      </c>
      <c r="J4" s="17">
        <f t="shared" si="0"/>
        <v>17.952000000000002</v>
      </c>
      <c r="K4" s="17">
        <f t="shared" si="0"/>
        <v>17.952000000000002</v>
      </c>
      <c r="L4" s="17">
        <f t="shared" si="0"/>
        <v>15.504</v>
      </c>
      <c r="M4" s="17">
        <f t="shared" si="0"/>
        <v>17.952000000000002</v>
      </c>
      <c r="N4" s="17">
        <f t="shared" si="0"/>
        <v>16.32</v>
      </c>
      <c r="O4" s="1">
        <f>SUM(C4:N4)</f>
        <v>199.10399999999998</v>
      </c>
    </row>
    <row r="5" spans="1:18">
      <c r="B5" s="8" t="s">
        <v>82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9" spans="1:18">
      <c r="A9" s="9" t="s">
        <v>83</v>
      </c>
    </row>
    <row r="10" spans="1:18" ht="98.4">
      <c r="A10" s="10" t="s">
        <v>84</v>
      </c>
    </row>
    <row r="12" spans="1:18" ht="98.4">
      <c r="A12" s="10" t="s">
        <v>85</v>
      </c>
    </row>
    <row r="14" spans="1:18" ht="54.75" customHeight="1">
      <c r="A14" s="10" t="s">
        <v>86</v>
      </c>
    </row>
    <row r="22" spans="1:10" ht="73.8">
      <c r="D22" s="21" t="s">
        <v>87</v>
      </c>
      <c r="E22" s="21" t="s">
        <v>88</v>
      </c>
      <c r="F22" s="21" t="s">
        <v>89</v>
      </c>
      <c r="G22" s="72" t="s">
        <v>90</v>
      </c>
      <c r="H22" s="72" t="s">
        <v>91</v>
      </c>
      <c r="I22" s="73">
        <v>1E-3</v>
      </c>
      <c r="J22" s="72" t="s">
        <v>92</v>
      </c>
    </row>
    <row r="23" spans="1:10">
      <c r="A23" s="29" t="s">
        <v>81</v>
      </c>
      <c r="B23" s="11" t="s">
        <v>37</v>
      </c>
      <c r="C23" s="12">
        <f>D23*E23*F23*H23*I23*J23</f>
        <v>2.9279999999999999</v>
      </c>
      <c r="D23" s="13">
        <v>1</v>
      </c>
      <c r="E23" s="13">
        <v>1</v>
      </c>
      <c r="F23" s="13">
        <v>0.3</v>
      </c>
      <c r="G23" s="14">
        <f>O3</f>
        <v>816</v>
      </c>
      <c r="H23" s="13">
        <v>40</v>
      </c>
      <c r="I23" s="13">
        <f>I22</f>
        <v>1E-3</v>
      </c>
      <c r="J23" s="13">
        <f>O2</f>
        <v>244</v>
      </c>
    </row>
    <row r="27" spans="1:10" ht="28.5" customHeight="1"/>
    <row r="29" spans="1:10" ht="43.5" customHeight="1">
      <c r="D29" s="15">
        <f>D23*E23*F23*G23*H23*J23</f>
        <v>2389248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6740D-A9F5-4203-8EA2-828B7526887D}">
  <sheetPr>
    <tabColor rgb="FF00B0F0"/>
  </sheetPr>
  <dimension ref="A1:O15"/>
  <sheetViews>
    <sheetView workbookViewId="0">
      <selection activeCell="N19" sqref="N19"/>
    </sheetView>
  </sheetViews>
  <sheetFormatPr defaultColWidth="9" defaultRowHeight="24.6"/>
  <cols>
    <col min="1" max="1" width="25" style="6" customWidth="1"/>
    <col min="2" max="2" width="10" style="6" customWidth="1"/>
    <col min="3" max="3" width="7.6640625" style="6" customWidth="1"/>
    <col min="4" max="14" width="6.33203125" style="6" customWidth="1"/>
    <col min="15" max="16384" width="9" style="6"/>
  </cols>
  <sheetData>
    <row r="1" spans="1:15">
      <c r="A1" s="157" t="s">
        <v>93</v>
      </c>
      <c r="B1" s="158"/>
    </row>
    <row r="2" spans="1:15">
      <c r="A2" s="158"/>
      <c r="B2" s="158"/>
      <c r="C2" s="13" t="s">
        <v>7</v>
      </c>
      <c r="D2" s="13" t="s">
        <v>8</v>
      </c>
      <c r="E2" s="13" t="s">
        <v>9</v>
      </c>
      <c r="F2" s="13" t="s">
        <v>10</v>
      </c>
      <c r="G2" s="13" t="s">
        <v>11</v>
      </c>
      <c r="H2" s="13" t="s">
        <v>12</v>
      </c>
      <c r="I2" s="13" t="s">
        <v>13</v>
      </c>
      <c r="J2" s="13" t="s">
        <v>14</v>
      </c>
      <c r="K2" s="13" t="s">
        <v>15</v>
      </c>
      <c r="L2" s="13" t="s">
        <v>16</v>
      </c>
      <c r="M2" s="13" t="s">
        <v>17</v>
      </c>
      <c r="N2" s="13" t="s">
        <v>18</v>
      </c>
      <c r="O2" s="13" t="s">
        <v>19</v>
      </c>
    </row>
    <row r="3" spans="1:15">
      <c r="A3" s="6" t="s">
        <v>94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>
      <c r="A4" s="6" t="s">
        <v>95</v>
      </c>
      <c r="C4" s="25">
        <f>C3*0.8</f>
        <v>0</v>
      </c>
      <c r="D4" s="25">
        <f t="shared" ref="D4:O4" si="0">D3*0.8</f>
        <v>0</v>
      </c>
      <c r="E4" s="25">
        <f t="shared" si="0"/>
        <v>0</v>
      </c>
      <c r="F4" s="25">
        <f t="shared" si="0"/>
        <v>0</v>
      </c>
      <c r="G4" s="25">
        <f t="shared" si="0"/>
        <v>0</v>
      </c>
      <c r="H4" s="25">
        <f t="shared" si="0"/>
        <v>0</v>
      </c>
      <c r="I4" s="25">
        <f t="shared" si="0"/>
        <v>0</v>
      </c>
      <c r="J4" s="25">
        <f t="shared" si="0"/>
        <v>0</v>
      </c>
      <c r="K4" s="25">
        <f t="shared" si="0"/>
        <v>0</v>
      </c>
      <c r="L4" s="25">
        <f t="shared" si="0"/>
        <v>0</v>
      </c>
      <c r="M4" s="25">
        <f t="shared" si="0"/>
        <v>0</v>
      </c>
      <c r="N4" s="25">
        <f t="shared" si="0"/>
        <v>0</v>
      </c>
      <c r="O4" s="25">
        <f t="shared" si="0"/>
        <v>0</v>
      </c>
    </row>
    <row r="5" spans="1:15">
      <c r="A5" s="6" t="s">
        <v>96</v>
      </c>
    </row>
    <row r="7" spans="1:15">
      <c r="A7" s="26" t="s">
        <v>97</v>
      </c>
      <c r="L7" s="21"/>
    </row>
    <row r="8" spans="1:15">
      <c r="A8" s="22" t="s">
        <v>98</v>
      </c>
    </row>
    <row r="9" spans="1:15">
      <c r="A9" s="22" t="s">
        <v>99</v>
      </c>
    </row>
    <row r="10" spans="1:15">
      <c r="A10" s="22" t="s">
        <v>100</v>
      </c>
    </row>
    <row r="11" spans="1:15">
      <c r="A11" s="20" t="s">
        <v>101</v>
      </c>
      <c r="B11" s="23" t="s">
        <v>7</v>
      </c>
      <c r="C11" s="13" t="s">
        <v>8</v>
      </c>
      <c r="D11" s="13" t="s">
        <v>9</v>
      </c>
      <c r="E11" s="13" t="s">
        <v>10</v>
      </c>
      <c r="F11" s="13" t="s">
        <v>11</v>
      </c>
      <c r="G11" s="13" t="s">
        <v>12</v>
      </c>
      <c r="H11" s="13" t="s">
        <v>13</v>
      </c>
      <c r="I11" s="13" t="s">
        <v>14</v>
      </c>
      <c r="J11" s="13" t="s">
        <v>15</v>
      </c>
      <c r="K11" s="13" t="s">
        <v>16</v>
      </c>
      <c r="L11" s="13" t="s">
        <v>17</v>
      </c>
      <c r="M11" s="13" t="s">
        <v>18</v>
      </c>
      <c r="N11" s="13" t="s">
        <v>19</v>
      </c>
    </row>
    <row r="12" spans="1:15">
      <c r="A12" s="6" t="s">
        <v>102</v>
      </c>
      <c r="B12" s="25">
        <f t="shared" ref="B12:N12" si="1">C4</f>
        <v>0</v>
      </c>
      <c r="C12" s="25">
        <f t="shared" si="1"/>
        <v>0</v>
      </c>
      <c r="D12" s="25">
        <f t="shared" si="1"/>
        <v>0</v>
      </c>
      <c r="E12" s="25">
        <f t="shared" si="1"/>
        <v>0</v>
      </c>
      <c r="F12" s="25">
        <f t="shared" si="1"/>
        <v>0</v>
      </c>
      <c r="G12" s="25">
        <f t="shared" si="1"/>
        <v>0</v>
      </c>
      <c r="H12" s="25">
        <f t="shared" si="1"/>
        <v>0</v>
      </c>
      <c r="I12" s="25">
        <f t="shared" si="1"/>
        <v>0</v>
      </c>
      <c r="J12" s="25">
        <f t="shared" si="1"/>
        <v>0</v>
      </c>
      <c r="K12" s="25">
        <f t="shared" si="1"/>
        <v>0</v>
      </c>
      <c r="L12" s="25">
        <f t="shared" si="1"/>
        <v>0</v>
      </c>
      <c r="M12" s="25">
        <f t="shared" si="1"/>
        <v>0</v>
      </c>
      <c r="N12" s="25">
        <f t="shared" si="1"/>
        <v>0</v>
      </c>
    </row>
    <row r="13" spans="1:15">
      <c r="A13" s="27" t="s">
        <v>103</v>
      </c>
      <c r="B13" s="24">
        <f>0.2*B12*0.12</f>
        <v>0</v>
      </c>
      <c r="C13" s="24">
        <f t="shared" ref="C13:N13" si="2">0.2*C12*0.12</f>
        <v>0</v>
      </c>
      <c r="D13" s="24">
        <f t="shared" si="2"/>
        <v>0</v>
      </c>
      <c r="E13" s="24">
        <f t="shared" si="2"/>
        <v>0</v>
      </c>
      <c r="F13" s="24">
        <f t="shared" si="2"/>
        <v>0</v>
      </c>
      <c r="G13" s="24">
        <f t="shared" si="2"/>
        <v>0</v>
      </c>
      <c r="H13" s="24">
        <f t="shared" si="2"/>
        <v>0</v>
      </c>
      <c r="I13" s="24">
        <f t="shared" si="2"/>
        <v>0</v>
      </c>
      <c r="J13" s="24">
        <f t="shared" si="2"/>
        <v>0</v>
      </c>
      <c r="K13" s="24">
        <f t="shared" si="2"/>
        <v>0</v>
      </c>
      <c r="L13" s="24">
        <f t="shared" si="2"/>
        <v>0</v>
      </c>
      <c r="M13" s="24">
        <f t="shared" si="2"/>
        <v>0</v>
      </c>
      <c r="N13" s="24">
        <f t="shared" si="2"/>
        <v>0</v>
      </c>
    </row>
    <row r="14" spans="1:15">
      <c r="B14" s="74"/>
    </row>
    <row r="15" spans="1:15">
      <c r="A15" s="6" t="s">
        <v>104</v>
      </c>
    </row>
  </sheetData>
  <mergeCells count="1">
    <mergeCell ref="A1:B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BE7D6-641D-4BC5-BE49-823DDBB28E20}">
  <dimension ref="A1:AW43"/>
  <sheetViews>
    <sheetView view="pageBreakPreview" topLeftCell="R8" zoomScale="70" zoomScaleNormal="25" zoomScaleSheetLayoutView="70" workbookViewId="0">
      <selection activeCell="AB21" sqref="AB21"/>
    </sheetView>
  </sheetViews>
  <sheetFormatPr defaultColWidth="9" defaultRowHeight="24.9" customHeight="1"/>
  <cols>
    <col min="1" max="1" width="12.109375" style="31" customWidth="1"/>
    <col min="2" max="2" width="31" style="30" customWidth="1"/>
    <col min="3" max="3" width="11.33203125" style="30" customWidth="1"/>
    <col min="4" max="4" width="12.6640625" style="30" customWidth="1"/>
    <col min="5" max="5" width="10.6640625" style="30" customWidth="1"/>
    <col min="6" max="6" width="9.88671875" style="30" bestFit="1" customWidth="1"/>
    <col min="7" max="7" width="7.88671875" style="30" bestFit="1" customWidth="1"/>
    <col min="8" max="8" width="9.88671875" style="30" bestFit="1" customWidth="1"/>
    <col min="9" max="9" width="8.88671875" style="30" bestFit="1" customWidth="1"/>
    <col min="10" max="10" width="9.88671875" style="32" bestFit="1" customWidth="1"/>
    <col min="11" max="11" width="8.88671875" style="30" bestFit="1" customWidth="1"/>
    <col min="12" max="12" width="9.88671875" style="30" bestFit="1" customWidth="1"/>
    <col min="13" max="13" width="8.88671875" style="30" bestFit="1" customWidth="1"/>
    <col min="14" max="14" width="9.88671875" style="30" bestFit="1" customWidth="1"/>
    <col min="15" max="15" width="8.88671875" style="30" bestFit="1" customWidth="1"/>
    <col min="16" max="16" width="9.88671875" style="30" bestFit="1" customWidth="1"/>
    <col min="17" max="17" width="8.88671875" style="30" bestFit="1" customWidth="1"/>
    <col min="18" max="18" width="9.88671875" style="30" bestFit="1" customWidth="1"/>
    <col min="19" max="19" width="8.88671875" style="30" bestFit="1" customWidth="1"/>
    <col min="20" max="20" width="9.88671875" style="30" bestFit="1" customWidth="1"/>
    <col min="21" max="21" width="8.88671875" style="30" bestFit="1" customWidth="1"/>
    <col min="22" max="22" width="9.88671875" style="30" bestFit="1" customWidth="1"/>
    <col min="23" max="23" width="8.88671875" style="30" bestFit="1" customWidth="1"/>
    <col min="24" max="24" width="9.88671875" style="30" bestFit="1" customWidth="1"/>
    <col min="25" max="25" width="8.88671875" style="30" bestFit="1" customWidth="1"/>
    <col min="26" max="26" width="9.88671875" style="30" bestFit="1" customWidth="1"/>
    <col min="27" max="27" width="8.88671875" style="30" bestFit="1" customWidth="1"/>
    <col min="28" max="28" width="9.88671875" style="30" bestFit="1" customWidth="1"/>
    <col min="29" max="29" width="14.6640625" style="30" bestFit="1" customWidth="1"/>
    <col min="30" max="30" width="9.88671875" style="30" bestFit="1" customWidth="1"/>
    <col min="31" max="31" width="6.33203125" style="30" bestFit="1" customWidth="1"/>
    <col min="32" max="32" width="9" style="30" customWidth="1"/>
    <col min="33" max="16384" width="9" style="30"/>
  </cols>
  <sheetData>
    <row r="1" spans="1:31" ht="41.25" customHeight="1">
      <c r="A1" s="139" t="s">
        <v>1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</row>
    <row r="2" spans="1:31" s="31" customFormat="1" ht="24.9" customHeight="1">
      <c r="A2" s="140" t="s">
        <v>2</v>
      </c>
      <c r="B2" s="140" t="s">
        <v>3</v>
      </c>
      <c r="C2" s="140" t="s">
        <v>4</v>
      </c>
      <c r="D2" s="140" t="s">
        <v>5</v>
      </c>
      <c r="E2" s="140" t="s">
        <v>6</v>
      </c>
      <c r="F2" s="141" t="s">
        <v>133</v>
      </c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0" t="s">
        <v>5</v>
      </c>
    </row>
    <row r="3" spans="1:31" s="31" customFormat="1" ht="24.9" customHeight="1">
      <c r="A3" s="140"/>
      <c r="B3" s="140"/>
      <c r="C3" s="140"/>
      <c r="D3" s="140"/>
      <c r="E3" s="140"/>
      <c r="F3" s="141" t="s">
        <v>7</v>
      </c>
      <c r="G3" s="141"/>
      <c r="H3" s="141" t="s">
        <v>8</v>
      </c>
      <c r="I3" s="141"/>
      <c r="J3" s="141" t="s">
        <v>9</v>
      </c>
      <c r="K3" s="141"/>
      <c r="L3" s="141" t="s">
        <v>10</v>
      </c>
      <c r="M3" s="141"/>
      <c r="N3" s="141" t="s">
        <v>11</v>
      </c>
      <c r="O3" s="141"/>
      <c r="P3" s="141" t="s">
        <v>12</v>
      </c>
      <c r="Q3" s="141"/>
      <c r="R3" s="141" t="s">
        <v>13</v>
      </c>
      <c r="S3" s="141"/>
      <c r="T3" s="141" t="s">
        <v>14</v>
      </c>
      <c r="U3" s="141"/>
      <c r="V3" s="141" t="s">
        <v>15</v>
      </c>
      <c r="W3" s="141"/>
      <c r="X3" s="141" t="s">
        <v>16</v>
      </c>
      <c r="Y3" s="141"/>
      <c r="Z3" s="141" t="s">
        <v>17</v>
      </c>
      <c r="AA3" s="141"/>
      <c r="AB3" s="141" t="s">
        <v>18</v>
      </c>
      <c r="AC3" s="141"/>
      <c r="AD3" s="141" t="s">
        <v>19</v>
      </c>
      <c r="AE3" s="140"/>
    </row>
    <row r="4" spans="1:31" s="31" customFormat="1" ht="36.75" customHeight="1">
      <c r="A4" s="140"/>
      <c r="B4" s="140"/>
      <c r="C4" s="140"/>
      <c r="D4" s="140"/>
      <c r="E4" s="140"/>
      <c r="F4" s="36" t="s">
        <v>20</v>
      </c>
      <c r="G4" s="36" t="s">
        <v>21</v>
      </c>
      <c r="H4" s="36" t="s">
        <v>20</v>
      </c>
      <c r="I4" s="36" t="s">
        <v>21</v>
      </c>
      <c r="J4" s="36" t="s">
        <v>20</v>
      </c>
      <c r="K4" s="36" t="s">
        <v>21</v>
      </c>
      <c r="L4" s="36" t="s">
        <v>20</v>
      </c>
      <c r="M4" s="36" t="s">
        <v>21</v>
      </c>
      <c r="N4" s="36" t="s">
        <v>20</v>
      </c>
      <c r="O4" s="36" t="s">
        <v>21</v>
      </c>
      <c r="P4" s="36" t="s">
        <v>20</v>
      </c>
      <c r="Q4" s="36" t="s">
        <v>21</v>
      </c>
      <c r="R4" s="36" t="s">
        <v>20</v>
      </c>
      <c r="S4" s="36" t="s">
        <v>21</v>
      </c>
      <c r="T4" s="36" t="s">
        <v>20</v>
      </c>
      <c r="U4" s="36" t="s">
        <v>21</v>
      </c>
      <c r="V4" s="36" t="s">
        <v>20</v>
      </c>
      <c r="W4" s="36" t="s">
        <v>21</v>
      </c>
      <c r="X4" s="36" t="s">
        <v>20</v>
      </c>
      <c r="Y4" s="36" t="s">
        <v>21</v>
      </c>
      <c r="Z4" s="36" t="s">
        <v>20</v>
      </c>
      <c r="AA4" s="36" t="s">
        <v>21</v>
      </c>
      <c r="AB4" s="36" t="s">
        <v>20</v>
      </c>
      <c r="AC4" s="36" t="s">
        <v>21</v>
      </c>
      <c r="AD4" s="141"/>
      <c r="AE4" s="140"/>
    </row>
    <row r="5" spans="1:31" ht="40.799999999999997">
      <c r="A5" s="38" t="s">
        <v>22</v>
      </c>
      <c r="B5" s="43" t="s">
        <v>23</v>
      </c>
      <c r="C5" s="37"/>
      <c r="D5" s="37"/>
      <c r="E5" s="37"/>
      <c r="F5" s="37"/>
      <c r="G5" s="44"/>
      <c r="H5" s="41"/>
      <c r="I5" s="41"/>
      <c r="J5" s="42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37"/>
    </row>
    <row r="6" spans="1:31" ht="24.9" customHeight="1">
      <c r="A6" s="38"/>
      <c r="B6" s="43" t="s">
        <v>24</v>
      </c>
      <c r="C6" s="37"/>
      <c r="D6" s="37"/>
      <c r="E6" s="37"/>
      <c r="F6" s="37"/>
      <c r="G6" s="44"/>
      <c r="H6" s="41"/>
      <c r="I6" s="41"/>
      <c r="J6" s="42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</row>
    <row r="7" spans="1:31" ht="24.9" customHeight="1">
      <c r="A7" s="40"/>
      <c r="B7" s="45" t="s">
        <v>25</v>
      </c>
      <c r="C7" s="46">
        <v>2.7080000000000002</v>
      </c>
      <c r="D7" s="37" t="s">
        <v>26</v>
      </c>
      <c r="E7" s="37" t="s">
        <v>27</v>
      </c>
      <c r="F7" s="37">
        <v>0</v>
      </c>
      <c r="G7" s="47">
        <f>F7*C7</f>
        <v>0</v>
      </c>
      <c r="H7" s="37">
        <v>0</v>
      </c>
      <c r="I7" s="47">
        <f>H7*C7</f>
        <v>0</v>
      </c>
      <c r="J7" s="37">
        <v>0</v>
      </c>
      <c r="K7" s="47">
        <f>J7*C7</f>
        <v>0</v>
      </c>
      <c r="L7" s="37">
        <v>0</v>
      </c>
      <c r="M7" s="47">
        <f>L7*C7</f>
        <v>0</v>
      </c>
      <c r="N7" s="37">
        <v>0</v>
      </c>
      <c r="O7" s="47">
        <f>N7*C7</f>
        <v>0</v>
      </c>
      <c r="P7" s="37">
        <v>0</v>
      </c>
      <c r="Q7" s="47">
        <f>P7*C7</f>
        <v>0</v>
      </c>
      <c r="R7" s="37">
        <v>0</v>
      </c>
      <c r="S7" s="47">
        <f>R7*C7</f>
        <v>0</v>
      </c>
      <c r="T7" s="37">
        <v>0</v>
      </c>
      <c r="U7" s="47">
        <f>T7*C7</f>
        <v>0</v>
      </c>
      <c r="V7" s="37">
        <v>0</v>
      </c>
      <c r="W7" s="47">
        <f>V7*C7</f>
        <v>0</v>
      </c>
      <c r="X7" s="37">
        <v>0</v>
      </c>
      <c r="Y7" s="47">
        <f>X7*C7</f>
        <v>0</v>
      </c>
      <c r="Z7" s="37">
        <v>0</v>
      </c>
      <c r="AA7" s="47">
        <f>Z7*C7</f>
        <v>0</v>
      </c>
      <c r="AB7" s="37">
        <v>0</v>
      </c>
      <c r="AC7" s="47">
        <f>AB7*C7</f>
        <v>0</v>
      </c>
      <c r="AD7" s="48">
        <f>G7+I7+K7+M7+O7+Q7+S7+U7+W7+Y7+AA7+AC7</f>
        <v>0</v>
      </c>
      <c r="AE7" s="37" t="s">
        <v>28</v>
      </c>
    </row>
    <row r="8" spans="1:31" ht="24.9" customHeight="1">
      <c r="A8" s="49"/>
      <c r="B8" s="45" t="s">
        <v>29</v>
      </c>
      <c r="C8" s="46">
        <v>2.7080000000000002</v>
      </c>
      <c r="D8" s="37" t="s">
        <v>26</v>
      </c>
      <c r="E8" s="37" t="s">
        <v>27</v>
      </c>
      <c r="F8" s="37">
        <v>0</v>
      </c>
      <c r="G8" s="47">
        <f t="shared" ref="G8:G22" si="0">F8*C8</f>
        <v>0</v>
      </c>
      <c r="H8" s="37">
        <v>0</v>
      </c>
      <c r="I8" s="47">
        <f t="shared" ref="I8:I22" si="1">H8*C8</f>
        <v>0</v>
      </c>
      <c r="J8" s="37">
        <v>0</v>
      </c>
      <c r="K8" s="47">
        <f t="shared" ref="K8:K22" si="2">J8*C8</f>
        <v>0</v>
      </c>
      <c r="L8" s="37">
        <v>0</v>
      </c>
      <c r="M8" s="47">
        <f t="shared" ref="M8:M22" si="3">L8*C8</f>
        <v>0</v>
      </c>
      <c r="N8" s="37">
        <v>0</v>
      </c>
      <c r="O8" s="47">
        <f t="shared" ref="O8:O22" si="4">N8*C8</f>
        <v>0</v>
      </c>
      <c r="P8" s="37">
        <v>0</v>
      </c>
      <c r="Q8" s="47">
        <f t="shared" ref="Q8:Q22" si="5">P8*C8</f>
        <v>0</v>
      </c>
      <c r="R8" s="37">
        <v>0</v>
      </c>
      <c r="S8" s="47">
        <f t="shared" ref="S8:S22" si="6">R8*C8</f>
        <v>0</v>
      </c>
      <c r="T8" s="37">
        <v>0</v>
      </c>
      <c r="U8" s="47">
        <f t="shared" ref="U8:U22" si="7">T8*C8</f>
        <v>0</v>
      </c>
      <c r="V8" s="37">
        <v>0</v>
      </c>
      <c r="W8" s="47">
        <f t="shared" ref="W8:W22" si="8">V8*C8</f>
        <v>0</v>
      </c>
      <c r="X8" s="37">
        <v>0</v>
      </c>
      <c r="Y8" s="47">
        <f t="shared" ref="Y8:Y22" si="9">X8*C8</f>
        <v>0</v>
      </c>
      <c r="Z8" s="37">
        <v>0</v>
      </c>
      <c r="AA8" s="47">
        <f t="shared" ref="AA8:AA22" si="10">Z8*C8</f>
        <v>0</v>
      </c>
      <c r="AB8" s="37">
        <v>0</v>
      </c>
      <c r="AC8" s="47">
        <f t="shared" ref="AC8:AC22" si="11">AB8*C8</f>
        <v>0</v>
      </c>
      <c r="AD8" s="48">
        <f t="shared" ref="AD8:AD22" si="12">G8+I8+K8+M8+O8+Q8+S8+U8+W8+Y8+AA8+AC8</f>
        <v>0</v>
      </c>
      <c r="AE8" s="37" t="s">
        <v>28</v>
      </c>
    </row>
    <row r="9" spans="1:31" ht="40.799999999999997">
      <c r="A9" s="49"/>
      <c r="B9" s="49" t="s">
        <v>30</v>
      </c>
      <c r="C9" s="46"/>
      <c r="D9" s="37"/>
      <c r="E9" s="37"/>
      <c r="F9" s="37"/>
      <c r="G9" s="47"/>
      <c r="H9" s="37"/>
      <c r="I9" s="47">
        <f t="shared" si="1"/>
        <v>0</v>
      </c>
      <c r="J9" s="37"/>
      <c r="K9" s="47">
        <f t="shared" si="2"/>
        <v>0</v>
      </c>
      <c r="L9" s="37"/>
      <c r="M9" s="47">
        <f t="shared" si="3"/>
        <v>0</v>
      </c>
      <c r="N9" s="37"/>
      <c r="O9" s="47">
        <f t="shared" si="4"/>
        <v>0</v>
      </c>
      <c r="P9" s="37"/>
      <c r="Q9" s="47">
        <f t="shared" si="5"/>
        <v>0</v>
      </c>
      <c r="R9" s="37"/>
      <c r="S9" s="47">
        <f t="shared" si="6"/>
        <v>0</v>
      </c>
      <c r="T9" s="37"/>
      <c r="U9" s="47">
        <f t="shared" si="7"/>
        <v>0</v>
      </c>
      <c r="V9" s="37"/>
      <c r="W9" s="47">
        <f t="shared" si="8"/>
        <v>0</v>
      </c>
      <c r="X9" s="37"/>
      <c r="Y9" s="47">
        <f t="shared" si="9"/>
        <v>0</v>
      </c>
      <c r="Z9" s="37"/>
      <c r="AA9" s="47">
        <f t="shared" si="10"/>
        <v>0</v>
      </c>
      <c r="AB9" s="37"/>
      <c r="AC9" s="47">
        <f t="shared" si="11"/>
        <v>0</v>
      </c>
      <c r="AD9" s="48"/>
      <c r="AE9" s="37"/>
    </row>
    <row r="10" spans="1:31" ht="40.799999999999997">
      <c r="A10" s="49"/>
      <c r="B10" s="49" t="s">
        <v>31</v>
      </c>
      <c r="C10" s="46"/>
      <c r="D10" s="37"/>
      <c r="E10" s="37"/>
      <c r="F10" s="37"/>
      <c r="G10" s="47"/>
      <c r="H10" s="37"/>
      <c r="I10" s="47">
        <f t="shared" si="1"/>
        <v>0</v>
      </c>
      <c r="J10" s="37"/>
      <c r="K10" s="47">
        <f t="shared" si="2"/>
        <v>0</v>
      </c>
      <c r="L10" s="37"/>
      <c r="M10" s="47">
        <f t="shared" si="3"/>
        <v>0</v>
      </c>
      <c r="N10" s="37"/>
      <c r="O10" s="47">
        <f t="shared" si="4"/>
        <v>0</v>
      </c>
      <c r="P10" s="37"/>
      <c r="Q10" s="47">
        <f t="shared" si="5"/>
        <v>0</v>
      </c>
      <c r="R10" s="37"/>
      <c r="S10" s="47">
        <f t="shared" si="6"/>
        <v>0</v>
      </c>
      <c r="T10" s="37"/>
      <c r="U10" s="47">
        <f t="shared" si="7"/>
        <v>0</v>
      </c>
      <c r="V10" s="37"/>
      <c r="W10" s="47">
        <f t="shared" si="8"/>
        <v>0</v>
      </c>
      <c r="X10" s="37"/>
      <c r="Y10" s="47">
        <f t="shared" si="9"/>
        <v>0</v>
      </c>
      <c r="Z10" s="37"/>
      <c r="AA10" s="47">
        <f t="shared" si="10"/>
        <v>0</v>
      </c>
      <c r="AB10" s="37"/>
      <c r="AC10" s="47">
        <f t="shared" si="11"/>
        <v>0</v>
      </c>
      <c r="AD10" s="48"/>
      <c r="AE10" s="37"/>
    </row>
    <row r="11" spans="1:31" ht="24.9" customHeight="1">
      <c r="A11" s="49"/>
      <c r="B11" s="45" t="s">
        <v>32</v>
      </c>
      <c r="C11" s="46">
        <v>2.7446000000000002</v>
      </c>
      <c r="D11" s="37" t="s">
        <v>26</v>
      </c>
      <c r="E11" s="37" t="s">
        <v>27</v>
      </c>
      <c r="F11" s="37">
        <v>121.8</v>
      </c>
      <c r="G11" s="47">
        <f t="shared" si="0"/>
        <v>334.29228000000001</v>
      </c>
      <c r="H11" s="37">
        <v>151.38</v>
      </c>
      <c r="I11" s="47">
        <f t="shared" si="1"/>
        <v>415.47754800000001</v>
      </c>
      <c r="J11" s="37">
        <v>246.23</v>
      </c>
      <c r="K11" s="47">
        <f t="shared" si="2"/>
        <v>675.80285800000001</v>
      </c>
      <c r="L11" s="37">
        <v>53.39</v>
      </c>
      <c r="M11" s="47">
        <v>0</v>
      </c>
      <c r="N11" s="37">
        <v>68.5</v>
      </c>
      <c r="O11" s="47">
        <f t="shared" si="4"/>
        <v>188.0051</v>
      </c>
      <c r="P11" s="37">
        <v>210.3</v>
      </c>
      <c r="Q11" s="47">
        <f t="shared" si="5"/>
        <v>577.18938000000003</v>
      </c>
      <c r="R11" s="37">
        <v>101.78</v>
      </c>
      <c r="S11" s="47">
        <f t="shared" si="6"/>
        <v>279.34538800000001</v>
      </c>
      <c r="T11" s="37">
        <v>47.07</v>
      </c>
      <c r="U11" s="47">
        <f t="shared" si="7"/>
        <v>129.188322</v>
      </c>
      <c r="V11" s="37">
        <v>193.79</v>
      </c>
      <c r="W11" s="47">
        <f t="shared" si="8"/>
        <v>531.876034</v>
      </c>
      <c r="X11" s="37">
        <v>190.11</v>
      </c>
      <c r="Y11" s="47">
        <f t="shared" si="9"/>
        <v>521.77590600000008</v>
      </c>
      <c r="Z11" s="37">
        <v>223.32</v>
      </c>
      <c r="AA11" s="47">
        <f t="shared" si="10"/>
        <v>612.92407200000002</v>
      </c>
      <c r="AB11" s="37">
        <v>218.09</v>
      </c>
      <c r="AC11" s="47">
        <f t="shared" si="11"/>
        <v>598.56981400000006</v>
      </c>
      <c r="AD11" s="48">
        <f t="shared" si="12"/>
        <v>4864.4467020000002</v>
      </c>
      <c r="AE11" s="37" t="s">
        <v>28</v>
      </c>
    </row>
    <row r="12" spans="1:31" ht="24.9" customHeight="1">
      <c r="A12" s="49"/>
      <c r="B12" s="45" t="s">
        <v>33</v>
      </c>
      <c r="C12" s="46">
        <v>2.2376</v>
      </c>
      <c r="D12" s="37" t="s">
        <v>26</v>
      </c>
      <c r="E12" s="37" t="s">
        <v>27</v>
      </c>
      <c r="F12" s="37">
        <v>0</v>
      </c>
      <c r="G12" s="47">
        <f t="shared" si="0"/>
        <v>0</v>
      </c>
      <c r="H12" s="37">
        <v>0</v>
      </c>
      <c r="I12" s="47">
        <f t="shared" si="1"/>
        <v>0</v>
      </c>
      <c r="J12" s="37">
        <v>0</v>
      </c>
      <c r="K12" s="47">
        <f t="shared" si="2"/>
        <v>0</v>
      </c>
      <c r="L12" s="37">
        <v>0</v>
      </c>
      <c r="M12" s="47">
        <f t="shared" si="3"/>
        <v>0</v>
      </c>
      <c r="N12" s="37">
        <v>0</v>
      </c>
      <c r="O12" s="47">
        <f t="shared" si="4"/>
        <v>0</v>
      </c>
      <c r="P12" s="37">
        <v>0</v>
      </c>
      <c r="Q12" s="47">
        <f t="shared" si="5"/>
        <v>0</v>
      </c>
      <c r="R12" s="37">
        <v>0</v>
      </c>
      <c r="S12" s="47">
        <f t="shared" si="6"/>
        <v>0</v>
      </c>
      <c r="T12" s="37">
        <v>0</v>
      </c>
      <c r="U12" s="47">
        <f t="shared" si="7"/>
        <v>0</v>
      </c>
      <c r="V12" s="37">
        <v>0</v>
      </c>
      <c r="W12" s="47">
        <f t="shared" si="8"/>
        <v>0</v>
      </c>
      <c r="X12" s="37">
        <v>0</v>
      </c>
      <c r="Y12" s="47">
        <f t="shared" si="9"/>
        <v>0</v>
      </c>
      <c r="Z12" s="37">
        <v>0</v>
      </c>
      <c r="AA12" s="47">
        <f t="shared" si="10"/>
        <v>0</v>
      </c>
      <c r="AB12" s="37">
        <v>0</v>
      </c>
      <c r="AC12" s="47">
        <f t="shared" si="11"/>
        <v>0</v>
      </c>
      <c r="AD12" s="48">
        <f t="shared" si="12"/>
        <v>0</v>
      </c>
      <c r="AE12" s="37" t="s">
        <v>28</v>
      </c>
    </row>
    <row r="13" spans="1:31" ht="24.9" customHeight="1">
      <c r="A13" s="49"/>
      <c r="B13" s="45" t="s">
        <v>34</v>
      </c>
      <c r="C13" s="46">
        <v>2.2376</v>
      </c>
      <c r="D13" s="37" t="s">
        <v>26</v>
      </c>
      <c r="E13" s="37" t="s">
        <v>27</v>
      </c>
      <c r="F13" s="37">
        <v>0</v>
      </c>
      <c r="G13" s="47">
        <f t="shared" si="0"/>
        <v>0</v>
      </c>
      <c r="H13" s="37">
        <v>0</v>
      </c>
      <c r="I13" s="47">
        <f t="shared" si="1"/>
        <v>0</v>
      </c>
      <c r="J13" s="37">
        <v>0</v>
      </c>
      <c r="K13" s="47">
        <f t="shared" si="2"/>
        <v>0</v>
      </c>
      <c r="L13" s="37">
        <v>0</v>
      </c>
      <c r="M13" s="47">
        <f t="shared" si="3"/>
        <v>0</v>
      </c>
      <c r="N13" s="37">
        <v>0</v>
      </c>
      <c r="O13" s="47">
        <f t="shared" si="4"/>
        <v>0</v>
      </c>
      <c r="P13" s="37">
        <v>0</v>
      </c>
      <c r="Q13" s="47">
        <f t="shared" si="5"/>
        <v>0</v>
      </c>
      <c r="R13" s="37">
        <v>0</v>
      </c>
      <c r="S13" s="47">
        <f t="shared" si="6"/>
        <v>0</v>
      </c>
      <c r="T13" s="37">
        <v>0</v>
      </c>
      <c r="U13" s="47">
        <f t="shared" si="7"/>
        <v>0</v>
      </c>
      <c r="V13" s="37">
        <v>0</v>
      </c>
      <c r="W13" s="47">
        <f t="shared" si="8"/>
        <v>0</v>
      </c>
      <c r="X13" s="37">
        <v>0</v>
      </c>
      <c r="Y13" s="47">
        <f t="shared" si="9"/>
        <v>0</v>
      </c>
      <c r="Z13" s="37">
        <v>0</v>
      </c>
      <c r="AA13" s="47">
        <f t="shared" si="10"/>
        <v>0</v>
      </c>
      <c r="AB13" s="37">
        <v>0</v>
      </c>
      <c r="AC13" s="47">
        <f t="shared" si="11"/>
        <v>0</v>
      </c>
      <c r="AD13" s="48">
        <f t="shared" si="12"/>
        <v>0</v>
      </c>
      <c r="AE13" s="37" t="s">
        <v>28</v>
      </c>
    </row>
    <row r="14" spans="1:31" ht="36" customHeight="1">
      <c r="A14" s="49"/>
      <c r="B14" s="49" t="s">
        <v>35</v>
      </c>
      <c r="C14" s="46">
        <v>1</v>
      </c>
      <c r="D14" s="37" t="s">
        <v>36</v>
      </c>
      <c r="E14" s="37" t="s">
        <v>37</v>
      </c>
      <c r="F14" s="37">
        <v>0</v>
      </c>
      <c r="G14" s="47">
        <f t="shared" si="0"/>
        <v>0</v>
      </c>
      <c r="H14" s="37">
        <v>0</v>
      </c>
      <c r="I14" s="47">
        <f t="shared" si="1"/>
        <v>0</v>
      </c>
      <c r="J14" s="37">
        <v>0</v>
      </c>
      <c r="K14" s="47">
        <f t="shared" si="2"/>
        <v>0</v>
      </c>
      <c r="L14" s="37">
        <v>0</v>
      </c>
      <c r="M14" s="47">
        <f t="shared" si="3"/>
        <v>0</v>
      </c>
      <c r="N14" s="37">
        <v>0</v>
      </c>
      <c r="O14" s="47">
        <f t="shared" si="4"/>
        <v>0</v>
      </c>
      <c r="P14" s="37">
        <v>0</v>
      </c>
      <c r="Q14" s="47">
        <f t="shared" si="5"/>
        <v>0</v>
      </c>
      <c r="R14" s="37">
        <v>0</v>
      </c>
      <c r="S14" s="47">
        <f t="shared" si="6"/>
        <v>0</v>
      </c>
      <c r="T14" s="37">
        <v>0</v>
      </c>
      <c r="U14" s="47">
        <f t="shared" si="7"/>
        <v>0</v>
      </c>
      <c r="V14" s="37">
        <v>0</v>
      </c>
      <c r="W14" s="47">
        <f t="shared" si="8"/>
        <v>0</v>
      </c>
      <c r="X14" s="37">
        <v>0</v>
      </c>
      <c r="Y14" s="47">
        <f t="shared" si="9"/>
        <v>0</v>
      </c>
      <c r="Z14" s="37">
        <v>0</v>
      </c>
      <c r="AA14" s="47">
        <f t="shared" si="10"/>
        <v>0</v>
      </c>
      <c r="AB14" s="37">
        <v>0</v>
      </c>
      <c r="AC14" s="47">
        <f t="shared" si="11"/>
        <v>0</v>
      </c>
      <c r="AD14" s="48">
        <f t="shared" si="12"/>
        <v>0</v>
      </c>
      <c r="AE14" s="37" t="s">
        <v>28</v>
      </c>
    </row>
    <row r="15" spans="1:31" ht="40.799999999999997">
      <c r="A15" s="49"/>
      <c r="B15" s="50" t="s">
        <v>38</v>
      </c>
      <c r="C15" s="51">
        <v>25</v>
      </c>
      <c r="D15" s="52" t="s">
        <v>39</v>
      </c>
      <c r="E15" s="52" t="s">
        <v>40</v>
      </c>
      <c r="F15" s="75">
        <v>5.28</v>
      </c>
      <c r="G15" s="53">
        <f t="shared" si="0"/>
        <v>132</v>
      </c>
      <c r="H15" s="54">
        <v>5.016</v>
      </c>
      <c r="I15" s="53">
        <f t="shared" si="1"/>
        <v>125.4</v>
      </c>
      <c r="J15" s="54">
        <v>5.5</v>
      </c>
      <c r="K15" s="53">
        <f t="shared" si="2"/>
        <v>137.5</v>
      </c>
      <c r="L15" s="54">
        <v>5</v>
      </c>
      <c r="M15" s="53">
        <f t="shared" si="3"/>
        <v>125</v>
      </c>
      <c r="N15" s="54">
        <v>4.8</v>
      </c>
      <c r="O15" s="53">
        <f t="shared" si="4"/>
        <v>120</v>
      </c>
      <c r="P15" s="54">
        <v>5.2</v>
      </c>
      <c r="Q15" s="53">
        <f t="shared" si="5"/>
        <v>130</v>
      </c>
      <c r="R15" s="52">
        <v>5.5</v>
      </c>
      <c r="S15" s="53">
        <f t="shared" si="6"/>
        <v>137.5</v>
      </c>
      <c r="T15" s="52">
        <v>4.9000000000000004</v>
      </c>
      <c r="U15" s="53">
        <f t="shared" si="7"/>
        <v>122.50000000000001</v>
      </c>
      <c r="V15" s="52">
        <v>4.3</v>
      </c>
      <c r="W15" s="53">
        <f t="shared" si="8"/>
        <v>107.5</v>
      </c>
      <c r="X15" s="52">
        <v>5</v>
      </c>
      <c r="Y15" s="53">
        <f t="shared" si="9"/>
        <v>125</v>
      </c>
      <c r="Z15" s="52">
        <v>5</v>
      </c>
      <c r="AA15" s="53">
        <f t="shared" si="10"/>
        <v>125</v>
      </c>
      <c r="AB15" s="52">
        <v>4.7</v>
      </c>
      <c r="AC15" s="53">
        <f t="shared" si="11"/>
        <v>117.5</v>
      </c>
      <c r="AD15" s="55">
        <f t="shared" si="12"/>
        <v>1504.9</v>
      </c>
      <c r="AE15" s="52" t="s">
        <v>28</v>
      </c>
    </row>
    <row r="16" spans="1:31" ht="42">
      <c r="A16" s="49"/>
      <c r="B16" s="56" t="s">
        <v>41</v>
      </c>
      <c r="C16" s="57">
        <v>25</v>
      </c>
      <c r="D16" s="58" t="s">
        <v>42</v>
      </c>
      <c r="E16" s="58" t="s">
        <v>40</v>
      </c>
      <c r="F16" s="59">
        <v>8.2631999999999997E-2</v>
      </c>
      <c r="G16" s="60">
        <f t="shared" si="0"/>
        <v>2.0657999999999999</v>
      </c>
      <c r="H16" s="59">
        <v>0.1086</v>
      </c>
      <c r="I16" s="60">
        <f t="shared" si="1"/>
        <v>2.7149999999999999</v>
      </c>
      <c r="J16" s="59">
        <v>8.5056000000000007E-2</v>
      </c>
      <c r="K16" s="60">
        <f t="shared" si="2"/>
        <v>2.1264000000000003</v>
      </c>
      <c r="L16" s="59">
        <v>7.0559999999999998E-2</v>
      </c>
      <c r="M16" s="60">
        <f t="shared" si="3"/>
        <v>1.764</v>
      </c>
      <c r="N16" s="59">
        <v>5.5800000000000002E-2</v>
      </c>
      <c r="O16" s="60">
        <f t="shared" si="4"/>
        <v>1.395</v>
      </c>
      <c r="P16" s="59">
        <v>9.9000000000000005E-2</v>
      </c>
      <c r="Q16" s="60">
        <f t="shared" si="5"/>
        <v>2.4750000000000001</v>
      </c>
      <c r="R16" s="58">
        <v>7.0000000000000007E-2</v>
      </c>
      <c r="S16" s="60">
        <f t="shared" si="6"/>
        <v>1.7500000000000002</v>
      </c>
      <c r="T16" s="58">
        <v>0.06</v>
      </c>
      <c r="U16" s="60">
        <f t="shared" si="7"/>
        <v>1.5</v>
      </c>
      <c r="V16" s="58">
        <v>0.12</v>
      </c>
      <c r="W16" s="60">
        <f t="shared" si="8"/>
        <v>3</v>
      </c>
      <c r="X16" s="58">
        <v>0.18</v>
      </c>
      <c r="Y16" s="60">
        <f t="shared" si="9"/>
        <v>4.5</v>
      </c>
      <c r="Z16" s="58">
        <v>0.99</v>
      </c>
      <c r="AA16" s="60">
        <f t="shared" si="10"/>
        <v>24.75</v>
      </c>
      <c r="AB16" s="58">
        <v>0.8</v>
      </c>
      <c r="AC16" s="60">
        <f t="shared" si="11"/>
        <v>20</v>
      </c>
      <c r="AD16" s="61">
        <f t="shared" si="12"/>
        <v>68.041200000000003</v>
      </c>
      <c r="AE16" s="58" t="s">
        <v>28</v>
      </c>
    </row>
    <row r="17" spans="1:49" ht="33.75" customHeight="1">
      <c r="A17" s="49"/>
      <c r="B17" s="49" t="s">
        <v>43</v>
      </c>
      <c r="C17" s="46">
        <v>1430</v>
      </c>
      <c r="D17" s="37" t="s">
        <v>44</v>
      </c>
      <c r="E17" s="39" t="s">
        <v>45</v>
      </c>
      <c r="F17" s="37">
        <v>0</v>
      </c>
      <c r="G17" s="47">
        <f t="shared" si="0"/>
        <v>0</v>
      </c>
      <c r="H17" s="37">
        <v>0</v>
      </c>
      <c r="I17" s="47">
        <f t="shared" si="1"/>
        <v>0</v>
      </c>
      <c r="J17" s="37">
        <v>0</v>
      </c>
      <c r="K17" s="47">
        <f t="shared" si="2"/>
        <v>0</v>
      </c>
      <c r="L17" s="37">
        <v>0</v>
      </c>
      <c r="M17" s="47">
        <f t="shared" si="3"/>
        <v>0</v>
      </c>
      <c r="N17" s="37">
        <v>0</v>
      </c>
      <c r="O17" s="47">
        <f t="shared" si="4"/>
        <v>0</v>
      </c>
      <c r="P17" s="37">
        <v>0</v>
      </c>
      <c r="Q17" s="47">
        <f t="shared" si="5"/>
        <v>0</v>
      </c>
      <c r="R17" s="37">
        <v>0</v>
      </c>
      <c r="S17" s="47">
        <f t="shared" si="6"/>
        <v>0</v>
      </c>
      <c r="T17" s="37">
        <v>0</v>
      </c>
      <c r="U17" s="47">
        <f t="shared" si="7"/>
        <v>0</v>
      </c>
      <c r="V17" s="37">
        <v>0</v>
      </c>
      <c r="W17" s="47">
        <f t="shared" si="8"/>
        <v>0</v>
      </c>
      <c r="X17" s="37">
        <v>0</v>
      </c>
      <c r="Y17" s="47">
        <f t="shared" si="9"/>
        <v>0</v>
      </c>
      <c r="Z17" s="37">
        <v>0</v>
      </c>
      <c r="AA17" s="47">
        <f t="shared" si="10"/>
        <v>0</v>
      </c>
      <c r="AB17" s="37">
        <v>0</v>
      </c>
      <c r="AC17" s="47">
        <f t="shared" si="11"/>
        <v>0</v>
      </c>
      <c r="AD17" s="48">
        <f t="shared" si="12"/>
        <v>0</v>
      </c>
      <c r="AE17" s="37" t="s">
        <v>28</v>
      </c>
    </row>
    <row r="18" spans="1:49" ht="24.9" customHeight="1">
      <c r="A18" s="38" t="s">
        <v>46</v>
      </c>
      <c r="B18" s="45" t="s">
        <v>47</v>
      </c>
      <c r="C18" s="46">
        <v>0.49990000000000001</v>
      </c>
      <c r="D18" s="37" t="s">
        <v>48</v>
      </c>
      <c r="E18" s="37" t="s">
        <v>49</v>
      </c>
      <c r="F18" s="62">
        <v>27957</v>
      </c>
      <c r="G18" s="47">
        <f t="shared" si="0"/>
        <v>13975.704299999999</v>
      </c>
      <c r="H18" s="62">
        <v>31901</v>
      </c>
      <c r="I18" s="47">
        <f>H18*C18</f>
        <v>15947.3099</v>
      </c>
      <c r="J18" s="62">
        <v>38830</v>
      </c>
      <c r="K18" s="47">
        <f>J18*C18</f>
        <v>19411.117000000002</v>
      </c>
      <c r="L18" s="62">
        <v>47112</v>
      </c>
      <c r="M18" s="47">
        <f t="shared" si="3"/>
        <v>23551.288800000002</v>
      </c>
      <c r="N18" s="62">
        <v>50789</v>
      </c>
      <c r="O18" s="47">
        <f t="shared" si="4"/>
        <v>25389.4211</v>
      </c>
      <c r="P18" s="62">
        <v>51857</v>
      </c>
      <c r="Q18" s="47">
        <f t="shared" si="5"/>
        <v>25923.314300000002</v>
      </c>
      <c r="R18" s="62">
        <v>53263</v>
      </c>
      <c r="S18" s="47">
        <f t="shared" si="6"/>
        <v>26626.173699999999</v>
      </c>
      <c r="T18" s="62">
        <v>53551</v>
      </c>
      <c r="U18" s="47">
        <f t="shared" si="7"/>
        <v>26770.144899999999</v>
      </c>
      <c r="V18" s="62">
        <v>57863</v>
      </c>
      <c r="W18" s="47">
        <f t="shared" si="8"/>
        <v>28925.7137</v>
      </c>
      <c r="X18" s="62">
        <v>43876</v>
      </c>
      <c r="Y18" s="47">
        <f t="shared" si="9"/>
        <v>21933.612400000002</v>
      </c>
      <c r="Z18" s="62">
        <v>48021</v>
      </c>
      <c r="AA18" s="47">
        <f t="shared" si="10"/>
        <v>24005.697899999999</v>
      </c>
      <c r="AB18" s="62">
        <v>41480</v>
      </c>
      <c r="AC18" s="47">
        <f t="shared" si="11"/>
        <v>20735.851999999999</v>
      </c>
      <c r="AD18" s="48">
        <f t="shared" si="12"/>
        <v>273195.35000000003</v>
      </c>
      <c r="AE18" s="37" t="s">
        <v>28</v>
      </c>
    </row>
    <row r="19" spans="1:49" ht="24.9" customHeight="1">
      <c r="A19" s="38" t="s">
        <v>50</v>
      </c>
      <c r="B19" s="63" t="s">
        <v>51</v>
      </c>
      <c r="C19" s="46">
        <v>2.0859000000000001</v>
      </c>
      <c r="D19" s="37" t="s">
        <v>52</v>
      </c>
      <c r="E19" s="37" t="s">
        <v>37</v>
      </c>
      <c r="F19" s="64">
        <v>20</v>
      </c>
      <c r="G19" s="47">
        <f t="shared" si="0"/>
        <v>41.718000000000004</v>
      </c>
      <c r="H19" s="37">
        <v>20</v>
      </c>
      <c r="I19" s="47">
        <f t="shared" si="1"/>
        <v>41.718000000000004</v>
      </c>
      <c r="J19" s="37">
        <v>20</v>
      </c>
      <c r="K19" s="47">
        <f t="shared" si="2"/>
        <v>41.718000000000004</v>
      </c>
      <c r="L19" s="37">
        <v>20</v>
      </c>
      <c r="M19" s="47">
        <f>L19*C19</f>
        <v>41.718000000000004</v>
      </c>
      <c r="N19" s="37">
        <v>20</v>
      </c>
      <c r="O19" s="47">
        <f>N19*C19</f>
        <v>41.718000000000004</v>
      </c>
      <c r="P19" s="37">
        <v>20</v>
      </c>
      <c r="Q19" s="47">
        <f>P19*C19</f>
        <v>41.718000000000004</v>
      </c>
      <c r="R19" s="37">
        <v>20</v>
      </c>
      <c r="S19" s="47">
        <f t="shared" si="6"/>
        <v>41.718000000000004</v>
      </c>
      <c r="T19" s="37">
        <v>20</v>
      </c>
      <c r="U19" s="47">
        <f t="shared" si="7"/>
        <v>41.718000000000004</v>
      </c>
      <c r="V19" s="37">
        <v>20</v>
      </c>
      <c r="W19" s="47">
        <f t="shared" si="8"/>
        <v>41.718000000000004</v>
      </c>
      <c r="X19" s="37">
        <v>20</v>
      </c>
      <c r="Y19" s="47">
        <f t="shared" si="9"/>
        <v>41.718000000000004</v>
      </c>
      <c r="Z19" s="37">
        <v>20</v>
      </c>
      <c r="AA19" s="47">
        <f t="shared" si="10"/>
        <v>41.718000000000004</v>
      </c>
      <c r="AB19" s="37">
        <v>20</v>
      </c>
      <c r="AC19" s="47">
        <f t="shared" si="11"/>
        <v>41.718000000000004</v>
      </c>
      <c r="AD19" s="48">
        <f t="shared" si="12"/>
        <v>500.61600000000016</v>
      </c>
      <c r="AE19" s="37" t="s">
        <v>28</v>
      </c>
    </row>
    <row r="20" spans="1:49" ht="24.9" customHeight="1">
      <c r="A20" s="49"/>
      <c r="B20" s="45" t="s">
        <v>53</v>
      </c>
      <c r="C20" s="46">
        <v>0.80059999999999998</v>
      </c>
      <c r="D20" s="37" t="s">
        <v>54</v>
      </c>
      <c r="E20" s="37" t="s">
        <v>55</v>
      </c>
      <c r="F20" s="37">
        <v>0</v>
      </c>
      <c r="G20" s="47">
        <f t="shared" si="0"/>
        <v>0</v>
      </c>
      <c r="H20" s="37">
        <v>0</v>
      </c>
      <c r="I20" s="47">
        <f t="shared" si="1"/>
        <v>0</v>
      </c>
      <c r="J20" s="37">
        <v>0</v>
      </c>
      <c r="K20" s="47">
        <f t="shared" si="2"/>
        <v>0</v>
      </c>
      <c r="L20" s="37">
        <v>0</v>
      </c>
      <c r="M20" s="47">
        <f t="shared" si="3"/>
        <v>0</v>
      </c>
      <c r="N20" s="37">
        <v>0</v>
      </c>
      <c r="O20" s="47">
        <f t="shared" si="4"/>
        <v>0</v>
      </c>
      <c r="P20" s="37">
        <v>0</v>
      </c>
      <c r="Q20" s="47">
        <f t="shared" si="5"/>
        <v>0</v>
      </c>
      <c r="R20" s="37">
        <v>0</v>
      </c>
      <c r="S20" s="47">
        <f t="shared" si="6"/>
        <v>0</v>
      </c>
      <c r="T20" s="37">
        <v>0</v>
      </c>
      <c r="U20" s="47">
        <f t="shared" si="7"/>
        <v>0</v>
      </c>
      <c r="V20" s="37"/>
      <c r="W20" s="47">
        <f t="shared" si="8"/>
        <v>0</v>
      </c>
      <c r="X20" s="37">
        <v>0</v>
      </c>
      <c r="Y20" s="47">
        <f t="shared" si="9"/>
        <v>0</v>
      </c>
      <c r="Z20" s="37">
        <v>0</v>
      </c>
      <c r="AA20" s="47">
        <f t="shared" si="10"/>
        <v>0</v>
      </c>
      <c r="AB20" s="37">
        <v>0</v>
      </c>
      <c r="AC20" s="47">
        <f t="shared" si="11"/>
        <v>0</v>
      </c>
      <c r="AD20" s="48">
        <f t="shared" si="12"/>
        <v>0</v>
      </c>
      <c r="AE20" s="37" t="s">
        <v>28</v>
      </c>
    </row>
    <row r="21" spans="1:49" ht="24.9" customHeight="1">
      <c r="A21" s="49"/>
      <c r="B21" s="63" t="s">
        <v>56</v>
      </c>
      <c r="C21" s="46">
        <v>0.32379999999999998</v>
      </c>
      <c r="D21" s="37" t="s">
        <v>54</v>
      </c>
      <c r="E21" s="37" t="s">
        <v>55</v>
      </c>
      <c r="F21" s="37">
        <v>140</v>
      </c>
      <c r="G21" s="47">
        <f t="shared" si="0"/>
        <v>45.331999999999994</v>
      </c>
      <c r="H21" s="37">
        <v>135</v>
      </c>
      <c r="I21" s="47">
        <f t="shared" si="1"/>
        <v>43.712999999999994</v>
      </c>
      <c r="J21" s="37">
        <v>127</v>
      </c>
      <c r="K21" s="47">
        <f t="shared" si="2"/>
        <v>41.122599999999998</v>
      </c>
      <c r="L21" s="37">
        <v>138</v>
      </c>
      <c r="M21" s="47">
        <f t="shared" si="3"/>
        <v>44.684399999999997</v>
      </c>
      <c r="N21" s="37">
        <v>120</v>
      </c>
      <c r="O21" s="47">
        <f t="shared" si="4"/>
        <v>38.855999999999995</v>
      </c>
      <c r="P21" s="37">
        <v>151</v>
      </c>
      <c r="Q21" s="47">
        <f t="shared" si="5"/>
        <v>48.893799999999999</v>
      </c>
      <c r="R21" s="37">
        <v>127</v>
      </c>
      <c r="S21" s="47">
        <f t="shared" si="6"/>
        <v>41.122599999999998</v>
      </c>
      <c r="T21" s="37">
        <v>105</v>
      </c>
      <c r="U21" s="47">
        <f t="shared" si="7"/>
        <v>33.998999999999995</v>
      </c>
      <c r="V21" s="37">
        <v>121</v>
      </c>
      <c r="W21" s="47">
        <f t="shared" si="8"/>
        <v>39.1798</v>
      </c>
      <c r="X21" s="37">
        <v>118</v>
      </c>
      <c r="Y21" s="47">
        <f t="shared" si="9"/>
        <v>38.208399999999997</v>
      </c>
      <c r="Z21" s="37">
        <v>93</v>
      </c>
      <c r="AA21" s="47">
        <f t="shared" si="10"/>
        <v>30.113399999999999</v>
      </c>
      <c r="AB21" s="37">
        <v>101</v>
      </c>
      <c r="AC21" s="47">
        <f t="shared" si="11"/>
        <v>32.703800000000001</v>
      </c>
      <c r="AD21" s="48">
        <f t="shared" si="12"/>
        <v>477.92879999999997</v>
      </c>
      <c r="AE21" s="37" t="s">
        <v>28</v>
      </c>
      <c r="AR21" s="65"/>
    </row>
    <row r="22" spans="1:49" ht="24.9" customHeight="1">
      <c r="A22" s="40"/>
      <c r="B22" s="41" t="s">
        <v>57</v>
      </c>
      <c r="C22" s="46">
        <v>2.3199999999999998</v>
      </c>
      <c r="D22" s="37" t="s">
        <v>52</v>
      </c>
      <c r="E22" s="39" t="s">
        <v>37</v>
      </c>
      <c r="F22" s="37">
        <v>0</v>
      </c>
      <c r="G22" s="47">
        <f t="shared" si="0"/>
        <v>0</v>
      </c>
      <c r="H22" s="37">
        <v>0</v>
      </c>
      <c r="I22" s="47">
        <f t="shared" si="1"/>
        <v>0</v>
      </c>
      <c r="J22" s="37">
        <v>0</v>
      </c>
      <c r="K22" s="47">
        <f t="shared" si="2"/>
        <v>0</v>
      </c>
      <c r="L22" s="37">
        <v>0</v>
      </c>
      <c r="M22" s="47">
        <f t="shared" si="3"/>
        <v>0</v>
      </c>
      <c r="N22" s="37">
        <v>0</v>
      </c>
      <c r="O22" s="47">
        <f t="shared" si="4"/>
        <v>0</v>
      </c>
      <c r="P22" s="37">
        <v>0</v>
      </c>
      <c r="Q22" s="47">
        <f t="shared" si="5"/>
        <v>0</v>
      </c>
      <c r="R22" s="37">
        <v>0</v>
      </c>
      <c r="S22" s="47">
        <f t="shared" si="6"/>
        <v>0</v>
      </c>
      <c r="T22" s="37">
        <v>0</v>
      </c>
      <c r="U22" s="47">
        <f t="shared" si="7"/>
        <v>0</v>
      </c>
      <c r="V22" s="37">
        <v>0</v>
      </c>
      <c r="W22" s="47">
        <f t="shared" si="8"/>
        <v>0</v>
      </c>
      <c r="X22" s="37">
        <v>0</v>
      </c>
      <c r="Y22" s="47">
        <f t="shared" si="9"/>
        <v>0</v>
      </c>
      <c r="Z22" s="37">
        <v>0</v>
      </c>
      <c r="AA22" s="47">
        <f t="shared" si="10"/>
        <v>0</v>
      </c>
      <c r="AB22" s="37">
        <v>0</v>
      </c>
      <c r="AC22" s="47">
        <f t="shared" si="11"/>
        <v>0</v>
      </c>
      <c r="AD22" s="48">
        <f t="shared" si="12"/>
        <v>0</v>
      </c>
      <c r="AE22" s="37" t="s">
        <v>28</v>
      </c>
      <c r="AR22" s="66"/>
    </row>
    <row r="23" spans="1:49" ht="24.9" customHeight="1">
      <c r="G23" s="67">
        <f>SUM(G5:G22)</f>
        <v>14531.11238</v>
      </c>
      <c r="H23" s="67"/>
      <c r="I23" s="67">
        <f t="shared" ref="I23:AD23" si="13">SUM(I5:I22)</f>
        <v>16576.333448000001</v>
      </c>
      <c r="J23" s="67"/>
      <c r="K23" s="67">
        <f t="shared" si="13"/>
        <v>20309.386858000002</v>
      </c>
      <c r="L23" s="67"/>
      <c r="M23" s="67">
        <f t="shared" si="13"/>
        <v>23764.4552</v>
      </c>
      <c r="N23" s="67"/>
      <c r="O23" s="67">
        <f t="shared" si="13"/>
        <v>25779.395199999999</v>
      </c>
      <c r="P23" s="67"/>
      <c r="Q23" s="67">
        <f t="shared" si="13"/>
        <v>26723.590480000003</v>
      </c>
      <c r="R23" s="67"/>
      <c r="S23" s="67">
        <f t="shared" si="13"/>
        <v>27127.609688</v>
      </c>
      <c r="T23" s="67">
        <f t="shared" si="13"/>
        <v>53728.03</v>
      </c>
      <c r="U23" s="67">
        <f t="shared" si="13"/>
        <v>27099.050222000002</v>
      </c>
      <c r="V23" s="67">
        <f t="shared" si="13"/>
        <v>58202.21</v>
      </c>
      <c r="W23" s="67">
        <f t="shared" si="13"/>
        <v>29648.987534000004</v>
      </c>
      <c r="X23" s="67">
        <f t="shared" si="13"/>
        <v>44209.29</v>
      </c>
      <c r="Y23" s="67">
        <f t="shared" si="13"/>
        <v>22664.814706000001</v>
      </c>
      <c r="Z23" s="67">
        <f t="shared" si="13"/>
        <v>48363.31</v>
      </c>
      <c r="AA23" s="67">
        <f t="shared" si="13"/>
        <v>24840.203372</v>
      </c>
      <c r="AB23" s="67">
        <f t="shared" si="13"/>
        <v>41824.589999999997</v>
      </c>
      <c r="AC23" s="67">
        <f t="shared" si="13"/>
        <v>21546.343613999998</v>
      </c>
      <c r="AD23" s="67">
        <f t="shared" si="13"/>
        <v>280611.282702</v>
      </c>
      <c r="AR23" s="66"/>
    </row>
    <row r="24" spans="1:49" ht="21.75" customHeight="1">
      <c r="B24" s="137" t="s">
        <v>106</v>
      </c>
      <c r="C24" s="137"/>
      <c r="D24" s="137"/>
      <c r="E24" s="137"/>
      <c r="F24" s="30" t="s">
        <v>58</v>
      </c>
      <c r="K24" s="138"/>
      <c r="L24" s="138"/>
      <c r="M24" s="138"/>
      <c r="N24" s="138"/>
      <c r="P24" s="138"/>
      <c r="Q24" s="138"/>
      <c r="R24" s="138"/>
      <c r="S24" s="138"/>
      <c r="AR24" s="66"/>
    </row>
    <row r="25" spans="1:49" ht="37.5" customHeight="1">
      <c r="B25" s="38" t="s">
        <v>59</v>
      </c>
      <c r="C25" s="38" t="s">
        <v>60</v>
      </c>
      <c r="D25" s="38" t="s">
        <v>61</v>
      </c>
      <c r="E25" s="38" t="s">
        <v>5</v>
      </c>
      <c r="K25" s="65"/>
      <c r="L25" s="65"/>
      <c r="M25" s="65"/>
      <c r="N25" s="65"/>
      <c r="P25" s="65"/>
      <c r="Q25" s="65"/>
      <c r="R25" s="65"/>
      <c r="S25" s="65"/>
      <c r="AR25" s="66"/>
    </row>
    <row r="26" spans="1:49" ht="24.9" customHeight="1">
      <c r="B26" s="33" t="s">
        <v>22</v>
      </c>
      <c r="C26" s="34">
        <f>(SUM(AD7:AD17))/1000</f>
        <v>6.4373879020000002</v>
      </c>
      <c r="D26" s="35">
        <f>(C26*100)/$C$29</f>
        <v>2.2940588275761864</v>
      </c>
      <c r="E26" s="33" t="s">
        <v>28</v>
      </c>
      <c r="K26" s="68"/>
      <c r="L26" s="69"/>
      <c r="M26" s="70"/>
      <c r="N26" s="68"/>
      <c r="P26" s="68"/>
      <c r="Q26" s="69"/>
      <c r="R26" s="70"/>
      <c r="S26" s="68"/>
    </row>
    <row r="27" spans="1:49" ht="24.9" customHeight="1">
      <c r="B27" s="33" t="s">
        <v>46</v>
      </c>
      <c r="C27" s="34">
        <f>$AD$18/1000</f>
        <v>273.19535000000002</v>
      </c>
      <c r="D27" s="35">
        <f>(C27*100)/$C$29</f>
        <v>97.357222193422814</v>
      </c>
      <c r="E27" s="33" t="s">
        <v>28</v>
      </c>
      <c r="K27" s="68"/>
      <c r="L27" s="69"/>
      <c r="M27" s="70"/>
      <c r="N27" s="68"/>
      <c r="P27" s="68"/>
      <c r="Q27" s="69"/>
      <c r="R27" s="70"/>
      <c r="S27" s="68"/>
      <c r="AW27" s="32"/>
    </row>
    <row r="28" spans="1:49" ht="24.9" customHeight="1">
      <c r="B28" s="33" t="s">
        <v>50</v>
      </c>
      <c r="C28" s="34">
        <f>SUM(AD19:AD22)/1000</f>
        <v>0.9785448000000001</v>
      </c>
      <c r="D28" s="35">
        <f>(C28*100)/$C$29</f>
        <v>0.34871897900099141</v>
      </c>
      <c r="E28" s="33" t="s">
        <v>28</v>
      </c>
      <c r="K28" s="68"/>
      <c r="L28" s="69"/>
      <c r="M28" s="70"/>
      <c r="N28" s="68"/>
      <c r="P28" s="68"/>
      <c r="Q28" s="69"/>
      <c r="R28" s="70"/>
      <c r="S28" s="68"/>
      <c r="AW28" s="32"/>
    </row>
    <row r="29" spans="1:49" ht="24.9" customHeight="1">
      <c r="B29" s="33" t="s">
        <v>19</v>
      </c>
      <c r="C29" s="34">
        <f>SUM(C26:C28)</f>
        <v>280.61128270200004</v>
      </c>
      <c r="D29" s="35">
        <f>(C29*100)/$C$29</f>
        <v>100</v>
      </c>
      <c r="E29" s="33" t="s">
        <v>28</v>
      </c>
      <c r="K29" s="68"/>
      <c r="L29" s="69"/>
      <c r="M29" s="70"/>
      <c r="N29" s="68"/>
      <c r="P29" s="68"/>
      <c r="Q29" s="69"/>
      <c r="R29" s="70"/>
      <c r="S29" s="68"/>
      <c r="AW29" s="32"/>
    </row>
    <row r="30" spans="1:49" ht="21.75" customHeight="1">
      <c r="J30" s="30"/>
      <c r="AW30" s="32"/>
    </row>
    <row r="31" spans="1:49" ht="24.9" customHeight="1">
      <c r="J31" s="30"/>
      <c r="AW31" s="32"/>
    </row>
    <row r="32" spans="1:49" ht="24.9" customHeight="1">
      <c r="J32" s="30"/>
      <c r="AW32" s="32"/>
    </row>
    <row r="33" spans="1:49" ht="24.9" customHeight="1">
      <c r="J33" s="30"/>
      <c r="AW33" s="32"/>
    </row>
    <row r="34" spans="1:49" ht="24.9" customHeight="1">
      <c r="J34" s="30"/>
      <c r="AW34" s="32"/>
    </row>
    <row r="35" spans="1:49" ht="24.9" customHeight="1">
      <c r="A35" s="71"/>
      <c r="B35" s="69"/>
      <c r="J35" s="30"/>
      <c r="AW35" s="32"/>
    </row>
    <row r="36" spans="1:49" ht="24.9" customHeight="1">
      <c r="A36" s="71"/>
      <c r="B36" s="69"/>
      <c r="J36" s="30"/>
      <c r="AW36" s="32"/>
    </row>
    <row r="37" spans="1:49" ht="24.9" customHeight="1">
      <c r="A37" s="71"/>
      <c r="B37" s="69"/>
      <c r="J37" s="30"/>
      <c r="AW37" s="32"/>
    </row>
    <row r="38" spans="1:49" ht="24.9" customHeight="1">
      <c r="J38" s="30"/>
      <c r="AW38" s="32"/>
    </row>
    <row r="39" spans="1:49" ht="24.9" customHeight="1">
      <c r="J39" s="30"/>
      <c r="AW39" s="32"/>
    </row>
    <row r="40" spans="1:49" ht="24.9" customHeight="1">
      <c r="J40" s="30"/>
      <c r="AW40" s="32"/>
    </row>
    <row r="41" spans="1:49" ht="24.9" customHeight="1">
      <c r="J41" s="30"/>
    </row>
    <row r="42" spans="1:49" ht="24.9" customHeight="1">
      <c r="J42" s="30"/>
    </row>
    <row r="43" spans="1:49" ht="24.9" customHeight="1">
      <c r="J43" s="30"/>
    </row>
  </sheetData>
  <mergeCells count="24">
    <mergeCell ref="B24:E24"/>
    <mergeCell ref="K24:N24"/>
    <mergeCell ref="P24:S24"/>
    <mergeCell ref="A1:AE1"/>
    <mergeCell ref="A2:A4"/>
    <mergeCell ref="B2:B4"/>
    <mergeCell ref="C2:C4"/>
    <mergeCell ref="D2:D4"/>
    <mergeCell ref="E2:E4"/>
    <mergeCell ref="F2:AD2"/>
    <mergeCell ref="AE2:AE4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D3:AD4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324DC-C78B-450D-8801-1CA6AB3E7FB4}">
  <dimension ref="A1:AW31"/>
  <sheetViews>
    <sheetView topLeftCell="B16" zoomScale="90" zoomScaleNormal="90" workbookViewId="0">
      <selection activeCell="C17" sqref="C17:D20"/>
    </sheetView>
  </sheetViews>
  <sheetFormatPr defaultColWidth="9" defaultRowHeight="24.9" customHeight="1"/>
  <cols>
    <col min="1" max="1" width="12.109375" style="91" customWidth="1"/>
    <col min="2" max="2" width="44" style="92" customWidth="1"/>
    <col min="3" max="3" width="9.6640625" style="92" customWidth="1"/>
    <col min="4" max="4" width="16.44140625" style="92" customWidth="1"/>
    <col min="5" max="5" width="10.6640625" style="92" customWidth="1"/>
    <col min="6" max="6" width="9.44140625" style="93" customWidth="1"/>
    <col min="7" max="7" width="8.6640625" style="92" customWidth="1"/>
    <col min="8" max="8" width="9.33203125" style="93" customWidth="1"/>
    <col min="9" max="9" width="9.5546875" style="92" customWidth="1"/>
    <col min="10" max="10" width="9.44140625" style="93" customWidth="1"/>
    <col min="11" max="11" width="9.33203125" style="92" customWidth="1"/>
    <col min="12" max="12" width="9.109375" style="93" customWidth="1"/>
    <col min="13" max="13" width="9.6640625" style="92" customWidth="1"/>
    <col min="14" max="14" width="9" style="93"/>
    <col min="15" max="15" width="9" style="92"/>
    <col min="16" max="16" width="8.88671875" style="93" customWidth="1"/>
    <col min="17" max="17" width="9.109375" style="92" customWidth="1"/>
    <col min="18" max="18" width="8.88671875" style="93" customWidth="1"/>
    <col min="19" max="19" width="9" style="92"/>
    <col min="20" max="20" width="10.109375" style="93" customWidth="1"/>
    <col min="21" max="21" width="8.109375" style="92" customWidth="1"/>
    <col min="22" max="22" width="10.44140625" style="93" customWidth="1"/>
    <col min="23" max="23" width="10.33203125" style="92" customWidth="1"/>
    <col min="24" max="24" width="10.5546875" style="93" customWidth="1"/>
    <col min="25" max="25" width="9.88671875" style="92" customWidth="1"/>
    <col min="26" max="26" width="11.109375" style="93" customWidth="1"/>
    <col min="27" max="27" width="8.33203125" style="92" bestFit="1" customWidth="1"/>
    <col min="28" max="28" width="11" style="93" customWidth="1"/>
    <col min="29" max="29" width="13.33203125" style="92" bestFit="1" customWidth="1"/>
    <col min="30" max="30" width="10.33203125" style="92" customWidth="1"/>
    <col min="31" max="31" width="9" style="92"/>
    <col min="32" max="16384" width="9" style="94"/>
  </cols>
  <sheetData>
    <row r="1" spans="1:44" ht="24.9" customHeight="1">
      <c r="AC1" s="92" t="s">
        <v>0</v>
      </c>
    </row>
    <row r="2" spans="1:44" ht="24.9" customHeight="1">
      <c r="A2" s="142" t="s">
        <v>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4"/>
    </row>
    <row r="3" spans="1:44" s="95" customFormat="1" ht="24.9" customHeight="1">
      <c r="A3" s="145" t="s">
        <v>2</v>
      </c>
      <c r="B3" s="145" t="s">
        <v>3</v>
      </c>
      <c r="C3" s="145" t="s">
        <v>4</v>
      </c>
      <c r="D3" s="145" t="s">
        <v>5</v>
      </c>
      <c r="E3" s="145" t="s">
        <v>6</v>
      </c>
      <c r="F3" s="146" t="s">
        <v>133</v>
      </c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8" t="s">
        <v>5</v>
      </c>
    </row>
    <row r="4" spans="1:44" s="95" customFormat="1" ht="24.9" customHeight="1">
      <c r="A4" s="145"/>
      <c r="B4" s="145"/>
      <c r="C4" s="145"/>
      <c r="D4" s="145"/>
      <c r="E4" s="145"/>
      <c r="F4" s="96" t="s">
        <v>7</v>
      </c>
      <c r="G4" s="97"/>
      <c r="H4" s="96" t="s">
        <v>8</v>
      </c>
      <c r="I4" s="97"/>
      <c r="J4" s="96" t="s">
        <v>9</v>
      </c>
      <c r="K4" s="97"/>
      <c r="L4" s="96" t="s">
        <v>10</v>
      </c>
      <c r="M4" s="97"/>
      <c r="N4" s="96" t="s">
        <v>11</v>
      </c>
      <c r="O4" s="97"/>
      <c r="P4" s="96" t="s">
        <v>12</v>
      </c>
      <c r="Q4" s="97"/>
      <c r="R4" s="151" t="s">
        <v>13</v>
      </c>
      <c r="S4" s="151"/>
      <c r="T4" s="151" t="s">
        <v>14</v>
      </c>
      <c r="U4" s="151"/>
      <c r="V4" s="151" t="s">
        <v>15</v>
      </c>
      <c r="W4" s="151"/>
      <c r="X4" s="151" t="s">
        <v>16</v>
      </c>
      <c r="Y4" s="151"/>
      <c r="Z4" s="151" t="s">
        <v>17</v>
      </c>
      <c r="AA4" s="151"/>
      <c r="AB4" s="151" t="s">
        <v>18</v>
      </c>
      <c r="AC4" s="151"/>
      <c r="AD4" s="142" t="s">
        <v>19</v>
      </c>
      <c r="AE4" s="149"/>
    </row>
    <row r="5" spans="1:44" s="95" customFormat="1" ht="24.9" customHeight="1">
      <c r="A5" s="145"/>
      <c r="B5" s="145"/>
      <c r="C5" s="145"/>
      <c r="D5" s="145"/>
      <c r="E5" s="145"/>
      <c r="F5" s="85" t="s">
        <v>20</v>
      </c>
      <c r="G5" s="36" t="s">
        <v>21</v>
      </c>
      <c r="H5" s="85" t="s">
        <v>20</v>
      </c>
      <c r="I5" s="36" t="s">
        <v>21</v>
      </c>
      <c r="J5" s="85" t="s">
        <v>20</v>
      </c>
      <c r="K5" s="36" t="s">
        <v>21</v>
      </c>
      <c r="L5" s="85" t="s">
        <v>20</v>
      </c>
      <c r="M5" s="36" t="s">
        <v>21</v>
      </c>
      <c r="N5" s="85" t="s">
        <v>20</v>
      </c>
      <c r="O5" s="36" t="s">
        <v>21</v>
      </c>
      <c r="P5" s="85" t="s">
        <v>20</v>
      </c>
      <c r="Q5" s="36" t="s">
        <v>21</v>
      </c>
      <c r="R5" s="85" t="s">
        <v>20</v>
      </c>
      <c r="S5" s="36" t="s">
        <v>21</v>
      </c>
      <c r="T5" s="85" t="s">
        <v>20</v>
      </c>
      <c r="U5" s="36" t="s">
        <v>21</v>
      </c>
      <c r="V5" s="85" t="s">
        <v>20</v>
      </c>
      <c r="W5" s="36" t="s">
        <v>21</v>
      </c>
      <c r="X5" s="85" t="s">
        <v>20</v>
      </c>
      <c r="Y5" s="36" t="s">
        <v>21</v>
      </c>
      <c r="Z5" s="85" t="s">
        <v>20</v>
      </c>
      <c r="AA5" s="36" t="s">
        <v>21</v>
      </c>
      <c r="AB5" s="85" t="s">
        <v>20</v>
      </c>
      <c r="AC5" s="36" t="s">
        <v>21</v>
      </c>
      <c r="AD5" s="152"/>
      <c r="AE5" s="150"/>
    </row>
    <row r="6" spans="1:44" ht="24.9" customHeight="1">
      <c r="A6" s="148" t="s">
        <v>22</v>
      </c>
      <c r="B6" s="36" t="s">
        <v>123</v>
      </c>
      <c r="C6" s="98">
        <v>2.7446000000000002</v>
      </c>
      <c r="D6" s="99" t="s">
        <v>26</v>
      </c>
      <c r="E6" s="99" t="s">
        <v>27</v>
      </c>
      <c r="F6" s="100">
        <f>+'สรุปการคำนวณ 66 (1)'!F11</f>
        <v>121.8</v>
      </c>
      <c r="G6" s="101">
        <f t="shared" ref="G6:G10" si="0">F6*C6</f>
        <v>334.29228000000001</v>
      </c>
      <c r="H6" s="100">
        <f>+'สรุปการคำนวณ 66 (1)'!H11</f>
        <v>151.38</v>
      </c>
      <c r="I6" s="101">
        <f t="shared" ref="I6:I10" si="1">H6*C6</f>
        <v>415.47754800000001</v>
      </c>
      <c r="J6" s="100">
        <f>+'สรุปการคำนวณ 66 (1)'!J11</f>
        <v>246.23</v>
      </c>
      <c r="K6" s="101">
        <f t="shared" ref="K6:K10" si="2">J6*C6</f>
        <v>675.80285800000001</v>
      </c>
      <c r="L6" s="100">
        <f>+'สรุปการคำนวณ 66 (1)'!L11</f>
        <v>53.39</v>
      </c>
      <c r="M6" s="101">
        <f>+L6*C6</f>
        <v>146.53419400000001</v>
      </c>
      <c r="N6" s="100">
        <f>+'สรุปการคำนวณ 66 (1)'!N11</f>
        <v>68.5</v>
      </c>
      <c r="O6" s="101">
        <f t="shared" ref="O6:O10" si="3">N6*C6</f>
        <v>188.0051</v>
      </c>
      <c r="P6" s="100">
        <f>+'สรุปการคำนวณ 66 (1)'!P11</f>
        <v>210.3</v>
      </c>
      <c r="Q6" s="101">
        <f t="shared" ref="Q6:Q10" si="4">P6*C6</f>
        <v>577.18938000000003</v>
      </c>
      <c r="R6" s="100">
        <f>+'สรุปการคำนวณ 66 (1)'!R11</f>
        <v>101.78</v>
      </c>
      <c r="S6" s="101">
        <f t="shared" ref="S6:S10" si="5">R6*C6</f>
        <v>279.34538800000001</v>
      </c>
      <c r="T6" s="100">
        <f>+'สรุปการคำนวณ 66 (1)'!T11</f>
        <v>47.07</v>
      </c>
      <c r="U6" s="101">
        <f t="shared" ref="U6:U10" si="6">T6*C6</f>
        <v>129.188322</v>
      </c>
      <c r="V6" s="100">
        <f>+'สรุปการคำนวณ 66 (1)'!V11</f>
        <v>193.79</v>
      </c>
      <c r="W6" s="101">
        <f t="shared" ref="W6:W10" si="7">V6*C6</f>
        <v>531.876034</v>
      </c>
      <c r="X6" s="100">
        <f>+'สรุปการคำนวณ 66 (1)'!X11</f>
        <v>190.11</v>
      </c>
      <c r="Y6" s="101">
        <f t="shared" ref="Y6:Y10" si="8">X6*C6</f>
        <v>521.77590600000008</v>
      </c>
      <c r="Z6" s="100">
        <f>+'สรุปการคำนวณ 66 (1)'!Z11</f>
        <v>223.32</v>
      </c>
      <c r="AA6" s="101">
        <f t="shared" ref="AA6:AA10" si="9">Z6*C6</f>
        <v>612.92407200000002</v>
      </c>
      <c r="AB6" s="100">
        <f>+'สรุปการคำนวณ 66 (1)'!AB11</f>
        <v>218.09</v>
      </c>
      <c r="AC6" s="101">
        <f t="shared" ref="AC6:AC10" si="10">AB6*C6</f>
        <v>598.56981400000006</v>
      </c>
      <c r="AD6" s="102">
        <f t="shared" ref="AD6:AD10" si="11">G6+I6+K6+M6+O6+Q6+S6+U6+W6+Y6+AA6+AC6</f>
        <v>5010.9808960000009</v>
      </c>
      <c r="AE6" s="99" t="s">
        <v>28</v>
      </c>
    </row>
    <row r="7" spans="1:44" ht="24.9" customHeight="1">
      <c r="A7" s="150"/>
      <c r="B7" s="36" t="s">
        <v>124</v>
      </c>
      <c r="C7" s="103">
        <v>25</v>
      </c>
      <c r="D7" s="104" t="s">
        <v>42</v>
      </c>
      <c r="E7" s="104" t="s">
        <v>40</v>
      </c>
      <c r="F7" s="105">
        <f>+'สรุปการคำนวณ 66 (1)'!F15</f>
        <v>5.28</v>
      </c>
      <c r="G7" s="101">
        <f t="shared" si="0"/>
        <v>132</v>
      </c>
      <c r="H7" s="105">
        <f>+'สรุปการคำนวณ 66 (1)'!H15</f>
        <v>5.016</v>
      </c>
      <c r="I7" s="101">
        <f t="shared" si="1"/>
        <v>125.4</v>
      </c>
      <c r="J7" s="105">
        <f>+'สรุปการคำนวณ 66 (1)'!J15</f>
        <v>5.5</v>
      </c>
      <c r="K7" s="101">
        <f t="shared" si="2"/>
        <v>137.5</v>
      </c>
      <c r="L7" s="105">
        <f>+'สรุปการคำนวณ 66 (1)'!L15</f>
        <v>5</v>
      </c>
      <c r="M7" s="101">
        <f t="shared" ref="M7:M10" si="12">+L7*C7</f>
        <v>125</v>
      </c>
      <c r="N7" s="105">
        <f>+'สรุปการคำนวณ 66 (1)'!N15</f>
        <v>4.8</v>
      </c>
      <c r="O7" s="101">
        <f t="shared" si="3"/>
        <v>120</v>
      </c>
      <c r="P7" s="105">
        <f>+'สรุปการคำนวณ 66 (1)'!P15</f>
        <v>5.2</v>
      </c>
      <c r="Q7" s="101">
        <f t="shared" si="4"/>
        <v>130</v>
      </c>
      <c r="R7" s="105">
        <f>+'สรุปการคำนวณ 66 (1)'!R15</f>
        <v>5.5</v>
      </c>
      <c r="S7" s="101">
        <f t="shared" si="5"/>
        <v>137.5</v>
      </c>
      <c r="T7" s="105">
        <f>+'สรุปการคำนวณ 66 (1)'!T15</f>
        <v>4.9000000000000004</v>
      </c>
      <c r="U7" s="101">
        <f t="shared" si="6"/>
        <v>122.50000000000001</v>
      </c>
      <c r="V7" s="105">
        <f>+'สรุปการคำนวณ 66 (1)'!V15</f>
        <v>4.3</v>
      </c>
      <c r="W7" s="101">
        <f t="shared" si="7"/>
        <v>107.5</v>
      </c>
      <c r="X7" s="105">
        <f>+'สรุปการคำนวณ 66 (1)'!X15</f>
        <v>5</v>
      </c>
      <c r="Y7" s="101">
        <f t="shared" si="8"/>
        <v>125</v>
      </c>
      <c r="Z7" s="105">
        <f>+'สรุปการคำนวณ 66 (1)'!Z15</f>
        <v>5</v>
      </c>
      <c r="AA7" s="101">
        <f t="shared" si="9"/>
        <v>125</v>
      </c>
      <c r="AB7" s="105">
        <f>+'สรุปการคำนวณ 66 (1)'!AB15</f>
        <v>4.7</v>
      </c>
      <c r="AC7" s="101">
        <f t="shared" si="10"/>
        <v>117.5</v>
      </c>
      <c r="AD7" s="106">
        <f t="shared" si="11"/>
        <v>1504.9</v>
      </c>
      <c r="AE7" s="104" t="s">
        <v>28</v>
      </c>
    </row>
    <row r="8" spans="1:44" s="90" customFormat="1" ht="24.9" customHeight="1">
      <c r="A8" s="86" t="s">
        <v>46</v>
      </c>
      <c r="B8" s="86" t="s">
        <v>47</v>
      </c>
      <c r="C8" s="87">
        <v>0.58209999999999995</v>
      </c>
      <c r="D8" s="86" t="s">
        <v>48</v>
      </c>
      <c r="E8" s="86" t="s">
        <v>49</v>
      </c>
      <c r="F8" s="88">
        <f>+'สรุปการคำนวณ 66 (1)'!F18</f>
        <v>27957</v>
      </c>
      <c r="G8" s="101">
        <f t="shared" si="0"/>
        <v>16273.769699999999</v>
      </c>
      <c r="H8" s="88">
        <f>+'สรุปการคำนวณ 66 (1)'!H18</f>
        <v>31901</v>
      </c>
      <c r="I8" s="101">
        <f t="shared" si="1"/>
        <v>18569.572099999998</v>
      </c>
      <c r="J8" s="88">
        <f>+'สรุปการคำนวณ 66 (1)'!J18</f>
        <v>38830</v>
      </c>
      <c r="K8" s="101">
        <f t="shared" si="2"/>
        <v>22602.942999999999</v>
      </c>
      <c r="L8" s="88">
        <f>+'สรุปการคำนวณ 66 (1)'!L18</f>
        <v>47112</v>
      </c>
      <c r="M8" s="101">
        <f t="shared" si="12"/>
        <v>27423.895199999999</v>
      </c>
      <c r="N8" s="88">
        <f>+'สรุปการคำนวณ 66 (1)'!N18</f>
        <v>50789</v>
      </c>
      <c r="O8" s="101">
        <f t="shared" si="3"/>
        <v>29564.276899999997</v>
      </c>
      <c r="P8" s="88">
        <f>+'สรุปการคำนวณ 66 (1)'!P18</f>
        <v>51857</v>
      </c>
      <c r="Q8" s="101">
        <f t="shared" si="4"/>
        <v>30185.959699999996</v>
      </c>
      <c r="R8" s="88">
        <f>+'สรุปการคำนวณ 66 (1)'!R18</f>
        <v>53263</v>
      </c>
      <c r="S8" s="101">
        <f t="shared" si="5"/>
        <v>31004.392299999996</v>
      </c>
      <c r="T8" s="88">
        <f>+'สรุปการคำนวณ 66 (1)'!T18</f>
        <v>53551</v>
      </c>
      <c r="U8" s="101">
        <f t="shared" si="6"/>
        <v>31172.037099999998</v>
      </c>
      <c r="V8" s="88">
        <f>+'สรุปการคำนวณ 66 (1)'!V18</f>
        <v>57863</v>
      </c>
      <c r="W8" s="101">
        <f t="shared" si="7"/>
        <v>33682.052299999996</v>
      </c>
      <c r="X8" s="88">
        <f>+'สรุปการคำนวณ 66 (1)'!X18</f>
        <v>43876</v>
      </c>
      <c r="Y8" s="101">
        <f t="shared" si="8"/>
        <v>25540.219599999997</v>
      </c>
      <c r="Z8" s="88">
        <f>+'สรุปการคำนวณ 66 (1)'!Z18</f>
        <v>48021</v>
      </c>
      <c r="AA8" s="101">
        <f t="shared" si="9"/>
        <v>27953.024099999999</v>
      </c>
      <c r="AB8" s="88">
        <f>+'สรุปการคำนวณ 66 (1)'!AB18</f>
        <v>41480</v>
      </c>
      <c r="AC8" s="101">
        <f t="shared" si="10"/>
        <v>24145.507999999998</v>
      </c>
      <c r="AD8" s="89">
        <f t="shared" si="11"/>
        <v>318117.64999999997</v>
      </c>
      <c r="AE8" s="86" t="s">
        <v>28</v>
      </c>
    </row>
    <row r="9" spans="1:44" ht="24.9" customHeight="1">
      <c r="A9" s="153" t="s">
        <v>50</v>
      </c>
      <c r="B9" s="86" t="s">
        <v>51</v>
      </c>
      <c r="C9" s="87">
        <v>2.0859000000000001</v>
      </c>
      <c r="D9" s="86" t="s">
        <v>52</v>
      </c>
      <c r="E9" s="86" t="s">
        <v>37</v>
      </c>
      <c r="F9" s="88">
        <f>+'สรุปการคำนวณ 66 (1)'!F19</f>
        <v>20</v>
      </c>
      <c r="G9" s="101">
        <f t="shared" si="0"/>
        <v>41.718000000000004</v>
      </c>
      <c r="H9" s="88">
        <f>+'สรุปการคำนวณ 66 (1)'!H19</f>
        <v>20</v>
      </c>
      <c r="I9" s="101">
        <f t="shared" si="1"/>
        <v>41.718000000000004</v>
      </c>
      <c r="J9" s="88">
        <f>+'สรุปการคำนวณ 66 (1)'!J19</f>
        <v>20</v>
      </c>
      <c r="K9" s="101">
        <f t="shared" si="2"/>
        <v>41.718000000000004</v>
      </c>
      <c r="L9" s="88">
        <f>+'สรุปการคำนวณ 66 (1)'!L19</f>
        <v>20</v>
      </c>
      <c r="M9" s="101">
        <f t="shared" si="12"/>
        <v>41.718000000000004</v>
      </c>
      <c r="N9" s="88">
        <f>+'สรุปการคำนวณ 66 (1)'!N19</f>
        <v>20</v>
      </c>
      <c r="O9" s="101">
        <f t="shared" si="3"/>
        <v>41.718000000000004</v>
      </c>
      <c r="P9" s="88">
        <f>+'สรุปการคำนวณ 66 (1)'!P19</f>
        <v>20</v>
      </c>
      <c r="Q9" s="101">
        <f t="shared" si="4"/>
        <v>41.718000000000004</v>
      </c>
      <c r="R9" s="88">
        <f>+'สรุปการคำนวณ 66 (1)'!R19</f>
        <v>20</v>
      </c>
      <c r="S9" s="101">
        <f t="shared" si="5"/>
        <v>41.718000000000004</v>
      </c>
      <c r="T9" s="88">
        <f>+'สรุปการคำนวณ 66 (1)'!T19</f>
        <v>20</v>
      </c>
      <c r="U9" s="101">
        <f t="shared" si="6"/>
        <v>41.718000000000004</v>
      </c>
      <c r="V9" s="88">
        <f>+'สรุปการคำนวณ 66 (1)'!V19</f>
        <v>20</v>
      </c>
      <c r="W9" s="101">
        <f t="shared" si="7"/>
        <v>41.718000000000004</v>
      </c>
      <c r="X9" s="88">
        <f>+'สรุปการคำนวณ 66 (1)'!X19</f>
        <v>20</v>
      </c>
      <c r="Y9" s="101">
        <f t="shared" si="8"/>
        <v>41.718000000000004</v>
      </c>
      <c r="Z9" s="88">
        <f>+'สรุปการคำนวณ 66 (1)'!Z19</f>
        <v>20</v>
      </c>
      <c r="AA9" s="101">
        <f t="shared" si="9"/>
        <v>41.718000000000004</v>
      </c>
      <c r="AB9" s="88">
        <f>+'สรุปการคำนวณ 66 (1)'!AB19</f>
        <v>20</v>
      </c>
      <c r="AC9" s="101">
        <f t="shared" si="10"/>
        <v>41.718000000000004</v>
      </c>
      <c r="AD9" s="89">
        <f t="shared" si="11"/>
        <v>500.61600000000016</v>
      </c>
      <c r="AE9" s="86" t="s">
        <v>28</v>
      </c>
    </row>
    <row r="10" spans="1:44" s="108" customFormat="1" ht="24.9" customHeight="1">
      <c r="A10" s="154"/>
      <c r="B10" s="86" t="s">
        <v>56</v>
      </c>
      <c r="C10" s="107">
        <v>0.32379999999999998</v>
      </c>
      <c r="D10" s="104" t="s">
        <v>54</v>
      </c>
      <c r="E10" s="104" t="s">
        <v>55</v>
      </c>
      <c r="F10" s="100">
        <f>+'สรุปการคำนวณ 66 (1)'!F21</f>
        <v>140</v>
      </c>
      <c r="G10" s="101">
        <f t="shared" si="0"/>
        <v>45.331999999999994</v>
      </c>
      <c r="H10" s="100">
        <f>+'สรุปการคำนวณ 66 (1)'!H21</f>
        <v>135</v>
      </c>
      <c r="I10" s="101">
        <f t="shared" si="1"/>
        <v>43.712999999999994</v>
      </c>
      <c r="J10" s="100">
        <f>+'สรุปการคำนวณ 66 (1)'!J21</f>
        <v>127</v>
      </c>
      <c r="K10" s="101">
        <f t="shared" si="2"/>
        <v>41.122599999999998</v>
      </c>
      <c r="L10" s="100">
        <f>+'สรุปการคำนวณ 66 (1)'!L21</f>
        <v>138</v>
      </c>
      <c r="M10" s="101">
        <f t="shared" si="12"/>
        <v>44.684399999999997</v>
      </c>
      <c r="N10" s="100">
        <f>+'สรุปการคำนวณ 66 (1)'!N21</f>
        <v>120</v>
      </c>
      <c r="O10" s="101">
        <f t="shared" si="3"/>
        <v>38.855999999999995</v>
      </c>
      <c r="P10" s="100">
        <f>+'สรุปการคำนวณ 66 (1)'!P21</f>
        <v>151</v>
      </c>
      <c r="Q10" s="101">
        <f t="shared" si="4"/>
        <v>48.893799999999999</v>
      </c>
      <c r="R10" s="100">
        <f>+'สรุปการคำนวณ 66 (1)'!R21</f>
        <v>127</v>
      </c>
      <c r="S10" s="101">
        <f t="shared" si="5"/>
        <v>41.122599999999998</v>
      </c>
      <c r="T10" s="100">
        <f>+'สรุปการคำนวณ 66 (1)'!T21</f>
        <v>105</v>
      </c>
      <c r="U10" s="101">
        <f t="shared" si="6"/>
        <v>33.998999999999995</v>
      </c>
      <c r="V10" s="100">
        <f>+'สรุปการคำนวณ 66 (1)'!V21</f>
        <v>121</v>
      </c>
      <c r="W10" s="101">
        <f t="shared" si="7"/>
        <v>39.1798</v>
      </c>
      <c r="X10" s="100">
        <f>+'สรุปการคำนวณ 66 (1)'!X21</f>
        <v>118</v>
      </c>
      <c r="Y10" s="101">
        <f t="shared" si="8"/>
        <v>38.208399999999997</v>
      </c>
      <c r="Z10" s="100">
        <f>+'สรุปการคำนวณ 66 (1)'!Z21</f>
        <v>93</v>
      </c>
      <c r="AA10" s="101">
        <f t="shared" si="9"/>
        <v>30.113399999999999</v>
      </c>
      <c r="AB10" s="100">
        <f>+'สรุปการคำนวณ 66 (1)'!AB21</f>
        <v>101</v>
      </c>
      <c r="AC10" s="101">
        <f t="shared" si="10"/>
        <v>32.703800000000001</v>
      </c>
      <c r="AD10" s="106">
        <f t="shared" si="11"/>
        <v>477.92879999999997</v>
      </c>
      <c r="AE10" s="104" t="s">
        <v>28</v>
      </c>
    </row>
    <row r="11" spans="1:44" s="112" customFormat="1" ht="24.9" customHeight="1">
      <c r="A11" s="109"/>
      <c r="B11" s="109"/>
      <c r="C11" s="109"/>
      <c r="D11" s="109"/>
      <c r="E11" s="109"/>
      <c r="F11" s="110">
        <f>SUM(F6:F10)</f>
        <v>28244.080000000002</v>
      </c>
      <c r="G11" s="109">
        <f t="shared" ref="G11:AC11" si="13">SUM(G6:G10)</f>
        <v>16827.111979999998</v>
      </c>
      <c r="H11" s="110">
        <f t="shared" si="13"/>
        <v>32212.396000000001</v>
      </c>
      <c r="I11" s="109">
        <f t="shared" si="13"/>
        <v>19195.880647999998</v>
      </c>
      <c r="J11" s="110">
        <f t="shared" si="13"/>
        <v>39228.730000000003</v>
      </c>
      <c r="K11" s="109">
        <f t="shared" si="13"/>
        <v>23499.086457999998</v>
      </c>
      <c r="L11" s="110">
        <f t="shared" si="13"/>
        <v>47328.39</v>
      </c>
      <c r="M11" s="109">
        <f t="shared" si="13"/>
        <v>27781.831793999998</v>
      </c>
      <c r="N11" s="110">
        <f t="shared" si="13"/>
        <v>51002.3</v>
      </c>
      <c r="O11" s="109">
        <f t="shared" si="13"/>
        <v>29952.855999999996</v>
      </c>
      <c r="P11" s="110">
        <f t="shared" si="13"/>
        <v>52243.5</v>
      </c>
      <c r="Q11" s="109">
        <f t="shared" si="13"/>
        <v>30983.760879999998</v>
      </c>
      <c r="R11" s="110">
        <f t="shared" si="13"/>
        <v>53517.279999999999</v>
      </c>
      <c r="S11" s="109">
        <f t="shared" si="13"/>
        <v>31504.078287999997</v>
      </c>
      <c r="T11" s="110">
        <f t="shared" si="13"/>
        <v>53727.97</v>
      </c>
      <c r="U11" s="109">
        <f t="shared" si="13"/>
        <v>31499.442422</v>
      </c>
      <c r="V11" s="110">
        <f t="shared" si="13"/>
        <v>58202.09</v>
      </c>
      <c r="W11" s="109">
        <f t="shared" si="13"/>
        <v>34402.326133999995</v>
      </c>
      <c r="X11" s="110">
        <f t="shared" si="13"/>
        <v>44209.11</v>
      </c>
      <c r="Y11" s="109">
        <f t="shared" si="13"/>
        <v>26266.921905999996</v>
      </c>
      <c r="Z11" s="110">
        <f t="shared" si="13"/>
        <v>48362.32</v>
      </c>
      <c r="AA11" s="109">
        <f t="shared" si="13"/>
        <v>28762.779571999999</v>
      </c>
      <c r="AB11" s="110">
        <f t="shared" si="13"/>
        <v>41823.79</v>
      </c>
      <c r="AC11" s="109">
        <f t="shared" si="13"/>
        <v>24935.999613999997</v>
      </c>
      <c r="AD11" s="111">
        <f>SUM(AD6:AD10)</f>
        <v>325612.07569599996</v>
      </c>
      <c r="AE11" s="109"/>
    </row>
    <row r="12" spans="1:44" s="120" customFormat="1" ht="24.9" customHeight="1">
      <c r="A12" s="113"/>
      <c r="B12" s="114"/>
      <c r="C12" s="115"/>
      <c r="D12" s="116"/>
      <c r="E12" s="116"/>
      <c r="F12" s="117"/>
      <c r="G12" s="118"/>
      <c r="H12" s="117"/>
      <c r="I12" s="118"/>
      <c r="J12" s="117"/>
      <c r="K12" s="118"/>
      <c r="L12" s="117"/>
      <c r="M12" s="118"/>
      <c r="N12" s="117"/>
      <c r="O12" s="118"/>
      <c r="P12" s="117"/>
      <c r="Q12" s="118"/>
      <c r="R12" s="117"/>
      <c r="S12" s="118"/>
      <c r="T12" s="117"/>
      <c r="U12" s="118"/>
      <c r="V12" s="117"/>
      <c r="W12" s="118"/>
      <c r="X12" s="117"/>
      <c r="Y12" s="118"/>
      <c r="Z12" s="117"/>
      <c r="AA12" s="118"/>
      <c r="AB12" s="117"/>
      <c r="AC12" s="118"/>
      <c r="AD12" s="119"/>
      <c r="AE12" s="116"/>
      <c r="AR12" s="113"/>
    </row>
    <row r="13" spans="1:44" s="120" customFormat="1" ht="24.9" customHeight="1">
      <c r="A13" s="113"/>
      <c r="B13" s="114"/>
      <c r="C13" s="115"/>
      <c r="D13" s="116"/>
      <c r="E13" s="116"/>
      <c r="F13" s="117"/>
      <c r="G13" s="118"/>
      <c r="H13" s="117"/>
      <c r="I13" s="118"/>
      <c r="J13" s="117"/>
      <c r="K13" s="118"/>
      <c r="L13" s="117"/>
      <c r="M13" s="118"/>
      <c r="N13" s="117"/>
      <c r="O13" s="118"/>
      <c r="P13" s="117"/>
      <c r="Q13" s="118"/>
      <c r="R13" s="117"/>
      <c r="S13" s="118"/>
      <c r="T13" s="117"/>
      <c r="U13" s="118"/>
      <c r="V13" s="117"/>
      <c r="W13" s="118"/>
      <c r="X13" s="117"/>
      <c r="Y13" s="118"/>
      <c r="Z13" s="117"/>
      <c r="AA13" s="118"/>
      <c r="AB13" s="117"/>
      <c r="AC13" s="118"/>
      <c r="AD13" s="119"/>
      <c r="AE13" s="116"/>
      <c r="AR13" s="113"/>
    </row>
    <row r="14" spans="1:44" ht="24.9" customHeight="1">
      <c r="G14" s="121"/>
      <c r="AR14" s="122"/>
    </row>
    <row r="15" spans="1:44" ht="24.9" customHeight="1">
      <c r="B15" s="155" t="s">
        <v>132</v>
      </c>
      <c r="C15" s="155"/>
      <c r="D15" s="155"/>
      <c r="E15" s="155"/>
      <c r="F15" s="93" t="s">
        <v>58</v>
      </c>
      <c r="K15" s="156"/>
      <c r="L15" s="156"/>
      <c r="M15" s="156"/>
      <c r="N15" s="156"/>
      <c r="P15" s="156"/>
      <c r="Q15" s="156"/>
      <c r="R15" s="156"/>
      <c r="S15" s="156"/>
      <c r="AR15" s="122"/>
    </row>
    <row r="16" spans="1:44" ht="24.9" customHeight="1">
      <c r="B16" s="36" t="s">
        <v>59</v>
      </c>
      <c r="C16" s="36" t="s">
        <v>60</v>
      </c>
      <c r="D16" s="36" t="s">
        <v>61</v>
      </c>
      <c r="E16" s="36" t="s">
        <v>5</v>
      </c>
      <c r="K16" s="123"/>
      <c r="L16" s="124"/>
      <c r="M16" s="123"/>
      <c r="N16" s="124"/>
      <c r="P16" s="124"/>
      <c r="Q16" s="123"/>
      <c r="R16" s="124"/>
      <c r="S16" s="123"/>
      <c r="AR16" s="122"/>
    </row>
    <row r="17" spans="1:49" ht="24.9" customHeight="1">
      <c r="B17" s="125" t="s">
        <v>22</v>
      </c>
      <c r="C17" s="126">
        <f>(SUM(AD6:AD7))/1000</f>
        <v>6.5158808960000005</v>
      </c>
      <c r="D17" s="127">
        <f>(C17*100)/$C$20</f>
        <v>2.0011177048861661</v>
      </c>
      <c r="E17" s="125" t="s">
        <v>28</v>
      </c>
      <c r="K17" s="128"/>
      <c r="L17" s="129"/>
      <c r="M17" s="130"/>
      <c r="N17" s="129"/>
      <c r="P17" s="129"/>
      <c r="Q17" s="131"/>
      <c r="R17" s="129"/>
      <c r="S17" s="128"/>
    </row>
    <row r="18" spans="1:49" ht="24.9" customHeight="1">
      <c r="B18" s="125" t="s">
        <v>46</v>
      </c>
      <c r="C18" s="132">
        <f>$AD$8/1000</f>
        <v>318.11764999999997</v>
      </c>
      <c r="D18" s="133">
        <f>(C18*100)/$C$20</f>
        <v>97.69835756859429</v>
      </c>
      <c r="E18" s="125" t="s">
        <v>28</v>
      </c>
      <c r="K18" s="128"/>
      <c r="L18" s="129"/>
      <c r="M18" s="130"/>
      <c r="N18" s="129"/>
      <c r="P18" s="129"/>
      <c r="Q18" s="131"/>
      <c r="R18" s="129"/>
      <c r="S18" s="128"/>
      <c r="AW18" s="134"/>
    </row>
    <row r="19" spans="1:49" ht="24.9" customHeight="1">
      <c r="B19" s="125" t="s">
        <v>50</v>
      </c>
      <c r="C19" s="126">
        <f>SUM(AD9:AD10)/1000</f>
        <v>0.9785448000000001</v>
      </c>
      <c r="D19" s="127">
        <f>(C19*100)/$C$20</f>
        <v>0.30052472651953954</v>
      </c>
      <c r="E19" s="125" t="s">
        <v>28</v>
      </c>
      <c r="K19" s="128"/>
      <c r="L19" s="129"/>
      <c r="M19" s="130"/>
      <c r="N19" s="129"/>
      <c r="P19" s="129"/>
      <c r="Q19" s="131"/>
      <c r="R19" s="129"/>
      <c r="S19" s="128"/>
      <c r="AW19" s="134"/>
    </row>
    <row r="20" spans="1:49" ht="24.9" customHeight="1">
      <c r="B20" s="125" t="s">
        <v>19</v>
      </c>
      <c r="C20" s="132">
        <f>SUM(C17:C19)</f>
        <v>325.61207569599998</v>
      </c>
      <c r="D20" s="133">
        <f>(C20*100)/$C$20</f>
        <v>100</v>
      </c>
      <c r="E20" s="125" t="s">
        <v>28</v>
      </c>
      <c r="K20" s="128"/>
      <c r="L20" s="129"/>
      <c r="M20" s="130"/>
      <c r="N20" s="129"/>
      <c r="P20" s="129"/>
      <c r="Q20" s="131"/>
      <c r="R20" s="129"/>
      <c r="S20" s="128"/>
      <c r="AW20" s="134"/>
    </row>
    <row r="21" spans="1:49" ht="24.9" customHeight="1">
      <c r="AW21" s="134"/>
    </row>
    <row r="22" spans="1:49" ht="24.9" customHeight="1">
      <c r="AW22" s="134"/>
    </row>
    <row r="23" spans="1:49" ht="24.9" customHeight="1">
      <c r="AW23" s="134"/>
    </row>
    <row r="24" spans="1:49" ht="24.9" customHeight="1">
      <c r="AW24" s="134"/>
    </row>
    <row r="25" spans="1:49" ht="24.9" customHeight="1">
      <c r="AW25" s="134"/>
    </row>
    <row r="26" spans="1:49" ht="24.9" customHeight="1">
      <c r="A26" s="135"/>
      <c r="B26" s="131"/>
      <c r="AW26" s="134"/>
    </row>
    <row r="27" spans="1:49" ht="24.9" customHeight="1">
      <c r="A27" s="135"/>
      <c r="B27" s="131"/>
      <c r="AW27" s="134"/>
    </row>
    <row r="28" spans="1:49" ht="24.9" customHeight="1">
      <c r="A28" s="135"/>
      <c r="B28" s="131"/>
      <c r="AW28" s="134"/>
    </row>
    <row r="29" spans="1:49" ht="24.9" customHeight="1">
      <c r="AW29" s="134"/>
    </row>
    <row r="30" spans="1:49" ht="24.9" customHeight="1">
      <c r="AW30" s="134"/>
    </row>
    <row r="31" spans="1:49" ht="24.9" customHeight="1">
      <c r="AW31" s="134"/>
    </row>
  </sheetData>
  <mergeCells count="20">
    <mergeCell ref="A2:AE2"/>
    <mergeCell ref="A3:A5"/>
    <mergeCell ref="B3:B5"/>
    <mergeCell ref="C3:C5"/>
    <mergeCell ref="D3:D5"/>
    <mergeCell ref="E3:E5"/>
    <mergeCell ref="F3:AD3"/>
    <mergeCell ref="AE3:AE5"/>
    <mergeCell ref="R4:S4"/>
    <mergeCell ref="T4:U4"/>
    <mergeCell ref="X4:Y4"/>
    <mergeCell ref="Z4:AA4"/>
    <mergeCell ref="AB4:AC4"/>
    <mergeCell ref="AD4:AD5"/>
    <mergeCell ref="A6:A7"/>
    <mergeCell ref="A9:A10"/>
    <mergeCell ref="B15:E15"/>
    <mergeCell ref="K15:N15"/>
    <mergeCell ref="P15:S15"/>
    <mergeCell ref="V4:W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B00F2-F723-4ECB-B248-5188D4818EE2}">
  <sheetPr>
    <tabColor rgb="FFFFFF00"/>
  </sheetPr>
  <dimension ref="A1:R29"/>
  <sheetViews>
    <sheetView topLeftCell="B1" zoomScale="115" zoomScaleNormal="115" workbookViewId="0">
      <selection activeCell="B1" sqref="A1:XFD1048576"/>
    </sheetView>
  </sheetViews>
  <sheetFormatPr defaultColWidth="25.33203125" defaultRowHeight="24.6"/>
  <cols>
    <col min="1" max="1" width="41" style="6" customWidth="1"/>
    <col min="2" max="2" width="21.33203125" style="6" customWidth="1"/>
    <col min="3" max="15" width="10.33203125" style="6" customWidth="1"/>
    <col min="16" max="16" width="3.109375" style="6" customWidth="1"/>
    <col min="17" max="17" width="13" style="6" customWidth="1"/>
    <col min="18" max="16384" width="25.33203125" style="6"/>
  </cols>
  <sheetData>
    <row r="1" spans="1:18" ht="28.8">
      <c r="A1" s="5" t="s">
        <v>62</v>
      </c>
      <c r="B1" s="3" t="s">
        <v>63</v>
      </c>
      <c r="C1" s="3" t="s">
        <v>64</v>
      </c>
      <c r="D1" s="3" t="s">
        <v>65</v>
      </c>
      <c r="E1" s="3" t="s">
        <v>66</v>
      </c>
      <c r="F1" s="3" t="s">
        <v>67</v>
      </c>
      <c r="G1" s="3" t="s">
        <v>68</v>
      </c>
      <c r="H1" s="3" t="s">
        <v>69</v>
      </c>
      <c r="I1" s="3" t="s">
        <v>70</v>
      </c>
      <c r="J1" s="3" t="s">
        <v>71</v>
      </c>
      <c r="K1" s="3" t="s">
        <v>72</v>
      </c>
      <c r="L1" s="3" t="s">
        <v>73</v>
      </c>
      <c r="M1" s="3" t="s">
        <v>74</v>
      </c>
      <c r="N1" s="3" t="s">
        <v>75</v>
      </c>
      <c r="O1" s="2" t="s">
        <v>76</v>
      </c>
      <c r="Q1" s="19" t="s">
        <v>77</v>
      </c>
    </row>
    <row r="2" spans="1:18" ht="28.8">
      <c r="B2" s="4" t="s">
        <v>78</v>
      </c>
      <c r="C2" s="16">
        <v>21</v>
      </c>
      <c r="D2" s="16">
        <v>20</v>
      </c>
      <c r="E2" s="16">
        <v>22</v>
      </c>
      <c r="F2" s="16">
        <v>16</v>
      </c>
      <c r="G2" s="16">
        <v>19</v>
      </c>
      <c r="H2" s="16">
        <v>21</v>
      </c>
      <c r="I2" s="16">
        <v>19</v>
      </c>
      <c r="J2" s="16">
        <v>20</v>
      </c>
      <c r="K2" s="16">
        <v>21</v>
      </c>
      <c r="L2" s="16">
        <v>21</v>
      </c>
      <c r="M2" s="16">
        <v>22</v>
      </c>
      <c r="N2" s="16">
        <v>18</v>
      </c>
      <c r="O2" s="1">
        <f>SUM(C2:N2)</f>
        <v>240</v>
      </c>
      <c r="Q2" s="18">
        <f>D23*E23*F23*H23*I23</f>
        <v>1.2E-2</v>
      </c>
      <c r="R2" s="6" t="s">
        <v>79</v>
      </c>
    </row>
    <row r="3" spans="1:18">
      <c r="B3" s="4" t="s">
        <v>80</v>
      </c>
      <c r="C3" s="16">
        <v>68</v>
      </c>
      <c r="D3" s="16">
        <v>68</v>
      </c>
      <c r="E3" s="16">
        <v>68</v>
      </c>
      <c r="F3" s="16">
        <v>68</v>
      </c>
      <c r="G3" s="16">
        <v>68</v>
      </c>
      <c r="H3" s="16">
        <v>68</v>
      </c>
      <c r="I3" s="16">
        <v>68</v>
      </c>
      <c r="J3" s="16">
        <v>68</v>
      </c>
      <c r="K3" s="16">
        <v>68</v>
      </c>
      <c r="L3" s="16">
        <v>68</v>
      </c>
      <c r="M3" s="16">
        <v>68</v>
      </c>
      <c r="N3" s="16">
        <v>68</v>
      </c>
      <c r="O3" s="1">
        <f>SUM(C3:N3)</f>
        <v>816</v>
      </c>
      <c r="P3" s="7"/>
    </row>
    <row r="4" spans="1:18">
      <c r="B4" s="28" t="s">
        <v>81</v>
      </c>
      <c r="C4" s="17">
        <f t="shared" ref="C4:N4" si="0">C2*C3*$Q$2</f>
        <v>17.135999999999999</v>
      </c>
      <c r="D4" s="17">
        <f t="shared" si="0"/>
        <v>16.32</v>
      </c>
      <c r="E4" s="17">
        <f t="shared" si="0"/>
        <v>17.952000000000002</v>
      </c>
      <c r="F4" s="17">
        <f t="shared" si="0"/>
        <v>13.056000000000001</v>
      </c>
      <c r="G4" s="17">
        <f t="shared" si="0"/>
        <v>15.504</v>
      </c>
      <c r="H4" s="17">
        <f t="shared" si="0"/>
        <v>17.135999999999999</v>
      </c>
      <c r="I4" s="17">
        <f t="shared" si="0"/>
        <v>15.504</v>
      </c>
      <c r="J4" s="17">
        <f t="shared" si="0"/>
        <v>16.32</v>
      </c>
      <c r="K4" s="17">
        <f t="shared" si="0"/>
        <v>17.135999999999999</v>
      </c>
      <c r="L4" s="17">
        <f t="shared" si="0"/>
        <v>17.135999999999999</v>
      </c>
      <c r="M4" s="17">
        <f t="shared" si="0"/>
        <v>17.952000000000002</v>
      </c>
      <c r="N4" s="17">
        <f t="shared" si="0"/>
        <v>14.688000000000001</v>
      </c>
      <c r="O4" s="1">
        <f>SUM(C4:N4)</f>
        <v>195.83999999999997</v>
      </c>
    </row>
    <row r="5" spans="1:18">
      <c r="B5" s="8" t="s">
        <v>82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9" spans="1:18">
      <c r="A9" s="9" t="s">
        <v>83</v>
      </c>
    </row>
    <row r="10" spans="1:18" ht="98.4">
      <c r="A10" s="10" t="s">
        <v>84</v>
      </c>
    </row>
    <row r="12" spans="1:18" ht="98.4">
      <c r="A12" s="10" t="s">
        <v>85</v>
      </c>
    </row>
    <row r="14" spans="1:18" ht="54.75" customHeight="1">
      <c r="A14" s="10" t="s">
        <v>86</v>
      </c>
    </row>
    <row r="22" spans="1:10" ht="73.8">
      <c r="D22" s="21" t="s">
        <v>87</v>
      </c>
      <c r="E22" s="21" t="s">
        <v>88</v>
      </c>
      <c r="F22" s="21" t="s">
        <v>89</v>
      </c>
      <c r="G22" s="72" t="s">
        <v>90</v>
      </c>
      <c r="H22" s="72" t="s">
        <v>91</v>
      </c>
      <c r="I22" s="73">
        <v>1E-3</v>
      </c>
      <c r="J22" s="72" t="s">
        <v>92</v>
      </c>
    </row>
    <row r="23" spans="1:10">
      <c r="A23" s="29" t="s">
        <v>81</v>
      </c>
      <c r="B23" s="11" t="s">
        <v>37</v>
      </c>
      <c r="C23" s="12">
        <f>D23*E23*F23*H23*I23*J23</f>
        <v>2.88</v>
      </c>
      <c r="D23" s="13">
        <v>1</v>
      </c>
      <c r="E23" s="13">
        <v>1</v>
      </c>
      <c r="F23" s="13">
        <v>0.3</v>
      </c>
      <c r="G23" s="14">
        <f>O3</f>
        <v>816</v>
      </c>
      <c r="H23" s="13">
        <v>40</v>
      </c>
      <c r="I23" s="13">
        <f>I22</f>
        <v>1E-3</v>
      </c>
      <c r="J23" s="13">
        <f>O2</f>
        <v>240</v>
      </c>
    </row>
    <row r="27" spans="1:10" ht="28.5" customHeight="1"/>
    <row r="29" spans="1:10" ht="43.5" customHeight="1">
      <c r="D29" s="15">
        <f>D23*E23*F23*G23*H23*J23</f>
        <v>2350080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709AE-54D8-405C-B689-4D6DBE59D5E9}">
  <sheetPr>
    <tabColor rgb="FF00B0F0"/>
  </sheetPr>
  <dimension ref="A1:O15"/>
  <sheetViews>
    <sheetView workbookViewId="0">
      <selection activeCell="C32" sqref="C32"/>
    </sheetView>
  </sheetViews>
  <sheetFormatPr defaultColWidth="9" defaultRowHeight="24.6"/>
  <cols>
    <col min="1" max="1" width="25" style="6" customWidth="1"/>
    <col min="2" max="2" width="10" style="6" customWidth="1"/>
    <col min="3" max="3" width="7.6640625" style="6" customWidth="1"/>
    <col min="4" max="14" width="6.33203125" style="6" customWidth="1"/>
    <col min="15" max="16384" width="9" style="6"/>
  </cols>
  <sheetData>
    <row r="1" spans="1:15">
      <c r="A1" s="157" t="s">
        <v>93</v>
      </c>
      <c r="B1" s="158"/>
    </row>
    <row r="2" spans="1:15">
      <c r="A2" s="158"/>
      <c r="B2" s="158"/>
      <c r="C2" s="13" t="s">
        <v>7</v>
      </c>
      <c r="D2" s="13" t="s">
        <v>8</v>
      </c>
      <c r="E2" s="13" t="s">
        <v>9</v>
      </c>
      <c r="F2" s="13" t="s">
        <v>10</v>
      </c>
      <c r="G2" s="13" t="s">
        <v>11</v>
      </c>
      <c r="H2" s="13" t="s">
        <v>12</v>
      </c>
      <c r="I2" s="13" t="s">
        <v>13</v>
      </c>
      <c r="J2" s="13" t="s">
        <v>14</v>
      </c>
      <c r="K2" s="13" t="s">
        <v>15</v>
      </c>
      <c r="L2" s="13" t="s">
        <v>16</v>
      </c>
      <c r="M2" s="13" t="s">
        <v>17</v>
      </c>
      <c r="N2" s="13" t="s">
        <v>18</v>
      </c>
      <c r="O2" s="13" t="s">
        <v>19</v>
      </c>
    </row>
    <row r="3" spans="1:15">
      <c r="A3" s="6" t="s">
        <v>94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>
      <c r="A4" s="6" t="s">
        <v>95</v>
      </c>
      <c r="C4" s="25">
        <f>C3*0.8</f>
        <v>0</v>
      </c>
      <c r="D4" s="25">
        <f t="shared" ref="D4:O4" si="0">D3*0.8</f>
        <v>0</v>
      </c>
      <c r="E4" s="25">
        <f t="shared" si="0"/>
        <v>0</v>
      </c>
      <c r="F4" s="25">
        <f t="shared" si="0"/>
        <v>0</v>
      </c>
      <c r="G4" s="25">
        <f t="shared" si="0"/>
        <v>0</v>
      </c>
      <c r="H4" s="25">
        <f t="shared" si="0"/>
        <v>0</v>
      </c>
      <c r="I4" s="25">
        <f t="shared" si="0"/>
        <v>0</v>
      </c>
      <c r="J4" s="25">
        <f t="shared" si="0"/>
        <v>0</v>
      </c>
      <c r="K4" s="25">
        <f t="shared" si="0"/>
        <v>0</v>
      </c>
      <c r="L4" s="25">
        <f t="shared" si="0"/>
        <v>0</v>
      </c>
      <c r="M4" s="25">
        <f t="shared" si="0"/>
        <v>0</v>
      </c>
      <c r="N4" s="25">
        <f t="shared" si="0"/>
        <v>0</v>
      </c>
      <c r="O4" s="25">
        <f t="shared" si="0"/>
        <v>0</v>
      </c>
    </row>
    <row r="5" spans="1:15">
      <c r="A5" s="6" t="s">
        <v>96</v>
      </c>
    </row>
    <row r="7" spans="1:15">
      <c r="A7" s="26" t="s">
        <v>97</v>
      </c>
      <c r="L7" s="21"/>
    </row>
    <row r="8" spans="1:15">
      <c r="A8" s="22" t="s">
        <v>98</v>
      </c>
    </row>
    <row r="9" spans="1:15">
      <c r="A9" s="22" t="s">
        <v>99</v>
      </c>
    </row>
    <row r="10" spans="1:15">
      <c r="A10" s="22" t="s">
        <v>100</v>
      </c>
    </row>
    <row r="11" spans="1:15">
      <c r="A11" s="20" t="s">
        <v>101</v>
      </c>
      <c r="B11" s="23" t="s">
        <v>7</v>
      </c>
      <c r="C11" s="13" t="s">
        <v>8</v>
      </c>
      <c r="D11" s="13" t="s">
        <v>9</v>
      </c>
      <c r="E11" s="13" t="s">
        <v>10</v>
      </c>
      <c r="F11" s="13" t="s">
        <v>11</v>
      </c>
      <c r="G11" s="13" t="s">
        <v>12</v>
      </c>
      <c r="H11" s="13" t="s">
        <v>13</v>
      </c>
      <c r="I11" s="13" t="s">
        <v>14</v>
      </c>
      <c r="J11" s="13" t="s">
        <v>15</v>
      </c>
      <c r="K11" s="13" t="s">
        <v>16</v>
      </c>
      <c r="L11" s="13" t="s">
        <v>17</v>
      </c>
      <c r="M11" s="13" t="s">
        <v>18</v>
      </c>
      <c r="N11" s="13" t="s">
        <v>19</v>
      </c>
    </row>
    <row r="12" spans="1:15">
      <c r="A12" s="6" t="s">
        <v>102</v>
      </c>
      <c r="B12" s="25">
        <f t="shared" ref="B12:N12" si="1">C4</f>
        <v>0</v>
      </c>
      <c r="C12" s="25">
        <f t="shared" si="1"/>
        <v>0</v>
      </c>
      <c r="D12" s="25">
        <f t="shared" si="1"/>
        <v>0</v>
      </c>
      <c r="E12" s="25">
        <f t="shared" si="1"/>
        <v>0</v>
      </c>
      <c r="F12" s="25">
        <f t="shared" si="1"/>
        <v>0</v>
      </c>
      <c r="G12" s="25">
        <f t="shared" si="1"/>
        <v>0</v>
      </c>
      <c r="H12" s="25">
        <f t="shared" si="1"/>
        <v>0</v>
      </c>
      <c r="I12" s="25">
        <f t="shared" si="1"/>
        <v>0</v>
      </c>
      <c r="J12" s="25">
        <f t="shared" si="1"/>
        <v>0</v>
      </c>
      <c r="K12" s="25">
        <f t="shared" si="1"/>
        <v>0</v>
      </c>
      <c r="L12" s="25">
        <f t="shared" si="1"/>
        <v>0</v>
      </c>
      <c r="M12" s="25">
        <f t="shared" si="1"/>
        <v>0</v>
      </c>
      <c r="N12" s="25">
        <f t="shared" si="1"/>
        <v>0</v>
      </c>
    </row>
    <row r="13" spans="1:15">
      <c r="A13" s="27" t="s">
        <v>103</v>
      </c>
      <c r="B13" s="24">
        <f>0.2*B12*0.12</f>
        <v>0</v>
      </c>
      <c r="C13" s="24">
        <f t="shared" ref="C13:N13" si="2">0.2*C12*0.12</f>
        <v>0</v>
      </c>
      <c r="D13" s="24">
        <f t="shared" si="2"/>
        <v>0</v>
      </c>
      <c r="E13" s="24">
        <f t="shared" si="2"/>
        <v>0</v>
      </c>
      <c r="F13" s="24">
        <f t="shared" si="2"/>
        <v>0</v>
      </c>
      <c r="G13" s="24">
        <f t="shared" si="2"/>
        <v>0</v>
      </c>
      <c r="H13" s="24">
        <f t="shared" si="2"/>
        <v>0</v>
      </c>
      <c r="I13" s="24">
        <f t="shared" si="2"/>
        <v>0</v>
      </c>
      <c r="J13" s="24">
        <f t="shared" si="2"/>
        <v>0</v>
      </c>
      <c r="K13" s="24">
        <f t="shared" si="2"/>
        <v>0</v>
      </c>
      <c r="L13" s="24">
        <f t="shared" si="2"/>
        <v>0</v>
      </c>
      <c r="M13" s="24">
        <f t="shared" si="2"/>
        <v>0</v>
      </c>
      <c r="N13" s="24">
        <f t="shared" si="2"/>
        <v>0</v>
      </c>
    </row>
    <row r="14" spans="1:15">
      <c r="B14" s="74"/>
    </row>
    <row r="15" spans="1:15">
      <c r="A15" s="6" t="s">
        <v>104</v>
      </c>
    </row>
  </sheetData>
  <mergeCells count="1">
    <mergeCell ref="A1:B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4FD14-9F74-47DC-AE80-8CF524715C53}">
  <dimension ref="A1:AW43"/>
  <sheetViews>
    <sheetView view="pageBreakPreview" topLeftCell="E8" zoomScale="85" zoomScaleNormal="25" zoomScaleSheetLayoutView="85" workbookViewId="0">
      <selection activeCell="J11" sqref="J11"/>
    </sheetView>
  </sheetViews>
  <sheetFormatPr defaultColWidth="9" defaultRowHeight="24.9" customHeight="1"/>
  <cols>
    <col min="1" max="1" width="12.109375" style="31" customWidth="1"/>
    <col min="2" max="2" width="31" style="30" customWidth="1"/>
    <col min="3" max="3" width="11.33203125" style="30" customWidth="1"/>
    <col min="4" max="4" width="12.6640625" style="30" customWidth="1"/>
    <col min="5" max="5" width="10.6640625" style="30" customWidth="1"/>
    <col min="6" max="6" width="9.88671875" style="30" bestFit="1" customWidth="1"/>
    <col min="7" max="7" width="7.88671875" style="30" bestFit="1" customWidth="1"/>
    <col min="8" max="8" width="9.88671875" style="30" bestFit="1" customWidth="1"/>
    <col min="9" max="9" width="8.88671875" style="30" bestFit="1" customWidth="1"/>
    <col min="10" max="10" width="9.88671875" style="32" bestFit="1" customWidth="1"/>
    <col min="11" max="11" width="8.88671875" style="30" bestFit="1" customWidth="1"/>
    <col min="12" max="12" width="9.88671875" style="30" bestFit="1" customWidth="1"/>
    <col min="13" max="13" width="8.88671875" style="30" bestFit="1" customWidth="1"/>
    <col min="14" max="14" width="9.88671875" style="30" bestFit="1" customWidth="1"/>
    <col min="15" max="15" width="8.88671875" style="30" bestFit="1" customWidth="1"/>
    <col min="16" max="16" width="9.88671875" style="30" bestFit="1" customWidth="1"/>
    <col min="17" max="17" width="8.88671875" style="30" bestFit="1" customWidth="1"/>
    <col min="18" max="18" width="9.88671875" style="30" bestFit="1" customWidth="1"/>
    <col min="19" max="19" width="8.88671875" style="30" bestFit="1" customWidth="1"/>
    <col min="20" max="20" width="9.88671875" style="30" bestFit="1" customWidth="1"/>
    <col min="21" max="21" width="8.88671875" style="30" bestFit="1" customWidth="1"/>
    <col min="22" max="22" width="9.88671875" style="30" bestFit="1" customWidth="1"/>
    <col min="23" max="23" width="8.88671875" style="30" bestFit="1" customWidth="1"/>
    <col min="24" max="24" width="9.88671875" style="30" bestFit="1" customWidth="1"/>
    <col min="25" max="25" width="8.88671875" style="30" bestFit="1" customWidth="1"/>
    <col min="26" max="26" width="9.88671875" style="30" bestFit="1" customWidth="1"/>
    <col min="27" max="27" width="8.88671875" style="30" bestFit="1" customWidth="1"/>
    <col min="28" max="28" width="9.88671875" style="30" bestFit="1" customWidth="1"/>
    <col min="29" max="29" width="14.6640625" style="30" bestFit="1" customWidth="1"/>
    <col min="30" max="30" width="9.88671875" style="30" bestFit="1" customWidth="1"/>
    <col min="31" max="31" width="6.33203125" style="30" bestFit="1" customWidth="1"/>
    <col min="32" max="32" width="9" style="30" customWidth="1"/>
    <col min="33" max="16384" width="9" style="30"/>
  </cols>
  <sheetData>
    <row r="1" spans="1:31" ht="41.25" customHeight="1">
      <c r="A1" s="139" t="s">
        <v>1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</row>
    <row r="2" spans="1:31" s="31" customFormat="1" ht="24.9" customHeight="1">
      <c r="A2" s="140" t="s">
        <v>2</v>
      </c>
      <c r="B2" s="140" t="s">
        <v>3</v>
      </c>
      <c r="C2" s="140" t="s">
        <v>4</v>
      </c>
      <c r="D2" s="140" t="s">
        <v>5</v>
      </c>
      <c r="E2" s="140" t="s">
        <v>6</v>
      </c>
      <c r="F2" s="141" t="s">
        <v>134</v>
      </c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0" t="s">
        <v>5</v>
      </c>
    </row>
    <row r="3" spans="1:31" s="31" customFormat="1" ht="24.9" customHeight="1">
      <c r="A3" s="140"/>
      <c r="B3" s="140"/>
      <c r="C3" s="140"/>
      <c r="D3" s="140"/>
      <c r="E3" s="140"/>
      <c r="F3" s="141" t="s">
        <v>7</v>
      </c>
      <c r="G3" s="141"/>
      <c r="H3" s="141" t="s">
        <v>8</v>
      </c>
      <c r="I3" s="141"/>
      <c r="J3" s="141" t="s">
        <v>9</v>
      </c>
      <c r="K3" s="141"/>
      <c r="L3" s="141" t="s">
        <v>10</v>
      </c>
      <c r="M3" s="141"/>
      <c r="N3" s="141" t="s">
        <v>11</v>
      </c>
      <c r="O3" s="141"/>
      <c r="P3" s="141" t="s">
        <v>12</v>
      </c>
      <c r="Q3" s="141"/>
      <c r="R3" s="141" t="s">
        <v>13</v>
      </c>
      <c r="S3" s="141"/>
      <c r="T3" s="141" t="s">
        <v>14</v>
      </c>
      <c r="U3" s="141"/>
      <c r="V3" s="141" t="s">
        <v>15</v>
      </c>
      <c r="W3" s="141"/>
      <c r="X3" s="141" t="s">
        <v>16</v>
      </c>
      <c r="Y3" s="141"/>
      <c r="Z3" s="141" t="s">
        <v>17</v>
      </c>
      <c r="AA3" s="141"/>
      <c r="AB3" s="141" t="s">
        <v>18</v>
      </c>
      <c r="AC3" s="141"/>
      <c r="AD3" s="141" t="s">
        <v>19</v>
      </c>
      <c r="AE3" s="140"/>
    </row>
    <row r="4" spans="1:31" s="31" customFormat="1" ht="36.75" customHeight="1">
      <c r="A4" s="140"/>
      <c r="B4" s="140"/>
      <c r="C4" s="140"/>
      <c r="D4" s="140"/>
      <c r="E4" s="140"/>
      <c r="F4" s="36" t="s">
        <v>20</v>
      </c>
      <c r="G4" s="36" t="s">
        <v>21</v>
      </c>
      <c r="H4" s="36" t="s">
        <v>20</v>
      </c>
      <c r="I4" s="36" t="s">
        <v>21</v>
      </c>
      <c r="J4" s="36" t="s">
        <v>20</v>
      </c>
      <c r="K4" s="36" t="s">
        <v>21</v>
      </c>
      <c r="L4" s="36" t="s">
        <v>20</v>
      </c>
      <c r="M4" s="36" t="s">
        <v>21</v>
      </c>
      <c r="N4" s="36" t="s">
        <v>20</v>
      </c>
      <c r="O4" s="36" t="s">
        <v>21</v>
      </c>
      <c r="P4" s="36" t="s">
        <v>20</v>
      </c>
      <c r="Q4" s="36" t="s">
        <v>21</v>
      </c>
      <c r="R4" s="36" t="s">
        <v>20</v>
      </c>
      <c r="S4" s="36" t="s">
        <v>21</v>
      </c>
      <c r="T4" s="36" t="s">
        <v>20</v>
      </c>
      <c r="U4" s="36" t="s">
        <v>21</v>
      </c>
      <c r="V4" s="36" t="s">
        <v>20</v>
      </c>
      <c r="W4" s="36" t="s">
        <v>21</v>
      </c>
      <c r="X4" s="36" t="s">
        <v>20</v>
      </c>
      <c r="Y4" s="36" t="s">
        <v>21</v>
      </c>
      <c r="Z4" s="36" t="s">
        <v>20</v>
      </c>
      <c r="AA4" s="36" t="s">
        <v>21</v>
      </c>
      <c r="AB4" s="36" t="s">
        <v>20</v>
      </c>
      <c r="AC4" s="36" t="s">
        <v>21</v>
      </c>
      <c r="AD4" s="141"/>
      <c r="AE4" s="140"/>
    </row>
    <row r="5" spans="1:31" ht="40.799999999999997">
      <c r="A5" s="38" t="s">
        <v>22</v>
      </c>
      <c r="B5" s="43" t="s">
        <v>23</v>
      </c>
      <c r="C5" s="37"/>
      <c r="D5" s="37"/>
      <c r="E5" s="37"/>
      <c r="F5" s="37"/>
      <c r="G5" s="44"/>
      <c r="H5" s="41"/>
      <c r="I5" s="41"/>
      <c r="J5" s="42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37"/>
    </row>
    <row r="6" spans="1:31" ht="24.9" customHeight="1">
      <c r="A6" s="38"/>
      <c r="B6" s="43" t="s">
        <v>24</v>
      </c>
      <c r="C6" s="37"/>
      <c r="D6" s="37"/>
      <c r="E6" s="37"/>
      <c r="F6" s="37"/>
      <c r="G6" s="44"/>
      <c r="H6" s="41"/>
      <c r="I6" s="41"/>
      <c r="J6" s="42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</row>
    <row r="7" spans="1:31" ht="24.9" customHeight="1">
      <c r="A7" s="40"/>
      <c r="B7" s="45" t="s">
        <v>25</v>
      </c>
      <c r="C7" s="46">
        <v>2.7080000000000002</v>
      </c>
      <c r="D7" s="37" t="s">
        <v>26</v>
      </c>
      <c r="E7" s="37" t="s">
        <v>27</v>
      </c>
      <c r="F7" s="37">
        <v>0</v>
      </c>
      <c r="G7" s="47">
        <f>F7*C7</f>
        <v>0</v>
      </c>
      <c r="H7" s="37">
        <v>0</v>
      </c>
      <c r="I7" s="47">
        <f>H7*C7</f>
        <v>0</v>
      </c>
      <c r="J7" s="37">
        <v>0</v>
      </c>
      <c r="K7" s="47">
        <f>J7*C7</f>
        <v>0</v>
      </c>
      <c r="L7" s="37">
        <v>0</v>
      </c>
      <c r="M7" s="47">
        <f>L7*C7</f>
        <v>0</v>
      </c>
      <c r="N7" s="37">
        <v>0</v>
      </c>
      <c r="O7" s="47">
        <f>N7*C7</f>
        <v>0</v>
      </c>
      <c r="P7" s="37">
        <v>0</v>
      </c>
      <c r="Q7" s="47">
        <f>P7*C7</f>
        <v>0</v>
      </c>
      <c r="R7" s="37">
        <v>0</v>
      </c>
      <c r="S7" s="47">
        <f>R7*C7</f>
        <v>0</v>
      </c>
      <c r="T7" s="37">
        <v>0</v>
      </c>
      <c r="U7" s="47">
        <f>T7*C7</f>
        <v>0</v>
      </c>
      <c r="V7" s="37">
        <v>0</v>
      </c>
      <c r="W7" s="47">
        <f>V7*C7</f>
        <v>0</v>
      </c>
      <c r="X7" s="37">
        <v>0</v>
      </c>
      <c r="Y7" s="47">
        <f>X7*C7</f>
        <v>0</v>
      </c>
      <c r="Z7" s="37">
        <v>0</v>
      </c>
      <c r="AA7" s="47">
        <f>Z7*C7</f>
        <v>0</v>
      </c>
      <c r="AB7" s="37">
        <v>0</v>
      </c>
      <c r="AC7" s="47">
        <f>AB7*C7</f>
        <v>0</v>
      </c>
      <c r="AD7" s="48">
        <f>G7+I7+K7+M7+O7+Q7+S7+U7+W7+Y7+AA7+AC7</f>
        <v>0</v>
      </c>
      <c r="AE7" s="37" t="s">
        <v>28</v>
      </c>
    </row>
    <row r="8" spans="1:31" ht="24.9" customHeight="1">
      <c r="A8" s="49"/>
      <c r="B8" s="45" t="s">
        <v>29</v>
      </c>
      <c r="C8" s="46">
        <v>2.7080000000000002</v>
      </c>
      <c r="D8" s="37" t="s">
        <v>26</v>
      </c>
      <c r="E8" s="37" t="s">
        <v>27</v>
      </c>
      <c r="F8" s="37">
        <v>0</v>
      </c>
      <c r="G8" s="47">
        <f t="shared" ref="G8:G22" si="0">F8*C8</f>
        <v>0</v>
      </c>
      <c r="H8" s="37">
        <v>0</v>
      </c>
      <c r="I8" s="47">
        <f t="shared" ref="I8:I22" si="1">H8*C8</f>
        <v>0</v>
      </c>
      <c r="J8" s="37">
        <v>0</v>
      </c>
      <c r="K8" s="47">
        <f t="shared" ref="K8:K22" si="2">J8*C8</f>
        <v>0</v>
      </c>
      <c r="L8" s="37">
        <v>0</v>
      </c>
      <c r="M8" s="47">
        <f t="shared" ref="M8:M22" si="3">L8*C8</f>
        <v>0</v>
      </c>
      <c r="N8" s="37">
        <v>0</v>
      </c>
      <c r="O8" s="47">
        <f t="shared" ref="O8:O22" si="4">N8*C8</f>
        <v>0</v>
      </c>
      <c r="P8" s="37">
        <v>0</v>
      </c>
      <c r="Q8" s="47">
        <f t="shared" ref="Q8:Q22" si="5">P8*C8</f>
        <v>0</v>
      </c>
      <c r="R8" s="37">
        <v>0</v>
      </c>
      <c r="S8" s="47">
        <f t="shared" ref="S8:S22" si="6">R8*C8</f>
        <v>0</v>
      </c>
      <c r="T8" s="37">
        <v>0</v>
      </c>
      <c r="U8" s="47">
        <f t="shared" ref="U8:U22" si="7">T8*C8</f>
        <v>0</v>
      </c>
      <c r="V8" s="37">
        <v>0</v>
      </c>
      <c r="W8" s="47">
        <f t="shared" ref="W8:W22" si="8">V8*C8</f>
        <v>0</v>
      </c>
      <c r="X8" s="37">
        <v>0</v>
      </c>
      <c r="Y8" s="47">
        <f t="shared" ref="Y8:Y22" si="9">X8*C8</f>
        <v>0</v>
      </c>
      <c r="Z8" s="37">
        <v>0</v>
      </c>
      <c r="AA8" s="47">
        <f t="shared" ref="AA8:AA22" si="10">Z8*C8</f>
        <v>0</v>
      </c>
      <c r="AB8" s="37">
        <v>0</v>
      </c>
      <c r="AC8" s="47">
        <f t="shared" ref="AC8:AC22" si="11">AB8*C8</f>
        <v>0</v>
      </c>
      <c r="AD8" s="48">
        <f t="shared" ref="AD8:AD22" si="12">G8+I8+K8+M8+O8+Q8+S8+U8+W8+Y8+AA8+AC8</f>
        <v>0</v>
      </c>
      <c r="AE8" s="37" t="s">
        <v>28</v>
      </c>
    </row>
    <row r="9" spans="1:31" ht="40.799999999999997">
      <c r="A9" s="49"/>
      <c r="B9" s="49" t="s">
        <v>30</v>
      </c>
      <c r="C9" s="46"/>
      <c r="D9" s="37"/>
      <c r="E9" s="37"/>
      <c r="F9" s="37"/>
      <c r="G9" s="47"/>
      <c r="H9" s="37"/>
      <c r="I9" s="47">
        <f t="shared" si="1"/>
        <v>0</v>
      </c>
      <c r="J9" s="37"/>
      <c r="K9" s="47">
        <f t="shared" si="2"/>
        <v>0</v>
      </c>
      <c r="L9" s="37"/>
      <c r="M9" s="47">
        <f t="shared" si="3"/>
        <v>0</v>
      </c>
      <c r="N9" s="37"/>
      <c r="O9" s="47">
        <f t="shared" si="4"/>
        <v>0</v>
      </c>
      <c r="P9" s="37"/>
      <c r="Q9" s="47">
        <f t="shared" si="5"/>
        <v>0</v>
      </c>
      <c r="R9" s="37"/>
      <c r="S9" s="47">
        <f t="shared" si="6"/>
        <v>0</v>
      </c>
      <c r="T9" s="37"/>
      <c r="U9" s="47">
        <f t="shared" si="7"/>
        <v>0</v>
      </c>
      <c r="V9" s="37"/>
      <c r="W9" s="47">
        <f t="shared" si="8"/>
        <v>0</v>
      </c>
      <c r="X9" s="37"/>
      <c r="Y9" s="47">
        <f t="shared" si="9"/>
        <v>0</v>
      </c>
      <c r="Z9" s="37"/>
      <c r="AA9" s="47">
        <f t="shared" si="10"/>
        <v>0</v>
      </c>
      <c r="AB9" s="37"/>
      <c r="AC9" s="47">
        <f t="shared" si="11"/>
        <v>0</v>
      </c>
      <c r="AD9" s="48"/>
      <c r="AE9" s="37"/>
    </row>
    <row r="10" spans="1:31" ht="40.799999999999997">
      <c r="A10" s="49"/>
      <c r="B10" s="49" t="s">
        <v>31</v>
      </c>
      <c r="C10" s="46"/>
      <c r="D10" s="37"/>
      <c r="E10" s="37"/>
      <c r="F10" s="37"/>
      <c r="G10" s="47"/>
      <c r="H10" s="37"/>
      <c r="I10" s="47">
        <f t="shared" si="1"/>
        <v>0</v>
      </c>
      <c r="J10" s="37"/>
      <c r="K10" s="47">
        <f t="shared" si="2"/>
        <v>0</v>
      </c>
      <c r="L10" s="37"/>
      <c r="M10" s="47">
        <f t="shared" si="3"/>
        <v>0</v>
      </c>
      <c r="N10" s="37"/>
      <c r="O10" s="47">
        <f t="shared" si="4"/>
        <v>0</v>
      </c>
      <c r="P10" s="37"/>
      <c r="Q10" s="47">
        <f t="shared" si="5"/>
        <v>0</v>
      </c>
      <c r="R10" s="37"/>
      <c r="S10" s="47">
        <f t="shared" si="6"/>
        <v>0</v>
      </c>
      <c r="T10" s="37"/>
      <c r="U10" s="47">
        <f t="shared" si="7"/>
        <v>0</v>
      </c>
      <c r="V10" s="37"/>
      <c r="W10" s="47">
        <f t="shared" si="8"/>
        <v>0</v>
      </c>
      <c r="X10" s="37"/>
      <c r="Y10" s="47">
        <f t="shared" si="9"/>
        <v>0</v>
      </c>
      <c r="Z10" s="37"/>
      <c r="AA10" s="47">
        <f t="shared" si="10"/>
        <v>0</v>
      </c>
      <c r="AB10" s="37"/>
      <c r="AC10" s="47">
        <f t="shared" si="11"/>
        <v>0</v>
      </c>
      <c r="AD10" s="48"/>
      <c r="AE10" s="37"/>
    </row>
    <row r="11" spans="1:31" ht="24.9" customHeight="1">
      <c r="A11" s="49"/>
      <c r="B11" s="45" t="s">
        <v>32</v>
      </c>
      <c r="C11" s="46">
        <v>2.7446000000000002</v>
      </c>
      <c r="D11" s="37" t="s">
        <v>26</v>
      </c>
      <c r="E11" s="37" t="s">
        <v>27</v>
      </c>
      <c r="F11" s="37">
        <v>159.69999999999999</v>
      </c>
      <c r="G11" s="47">
        <f t="shared" si="0"/>
        <v>438.31261999999998</v>
      </c>
      <c r="H11" s="37">
        <v>76.97</v>
      </c>
      <c r="I11" s="47">
        <f t="shared" si="1"/>
        <v>211.25186200000002</v>
      </c>
      <c r="J11" s="37">
        <v>200.61</v>
      </c>
      <c r="K11" s="47">
        <f t="shared" si="2"/>
        <v>550.5942060000001</v>
      </c>
      <c r="L11" s="37">
        <v>106.67</v>
      </c>
      <c r="M11" s="47">
        <v>0</v>
      </c>
      <c r="N11" s="37"/>
      <c r="O11" s="47">
        <f t="shared" si="4"/>
        <v>0</v>
      </c>
      <c r="P11" s="37"/>
      <c r="Q11" s="47">
        <f t="shared" si="5"/>
        <v>0</v>
      </c>
      <c r="R11" s="37"/>
      <c r="S11" s="47">
        <f t="shared" si="6"/>
        <v>0</v>
      </c>
      <c r="T11" s="37"/>
      <c r="U11" s="47">
        <f t="shared" si="7"/>
        <v>0</v>
      </c>
      <c r="V11" s="37"/>
      <c r="W11" s="47">
        <f t="shared" si="8"/>
        <v>0</v>
      </c>
      <c r="X11" s="37"/>
      <c r="Y11" s="47">
        <f t="shared" si="9"/>
        <v>0</v>
      </c>
      <c r="Z11" s="37"/>
      <c r="AA11" s="47">
        <f t="shared" si="10"/>
        <v>0</v>
      </c>
      <c r="AB11" s="37"/>
      <c r="AC11" s="47">
        <f t="shared" si="11"/>
        <v>0</v>
      </c>
      <c r="AD11" s="48">
        <f t="shared" si="12"/>
        <v>1200.158688</v>
      </c>
      <c r="AE11" s="37" t="s">
        <v>28</v>
      </c>
    </row>
    <row r="12" spans="1:31" ht="24.9" customHeight="1">
      <c r="A12" s="49"/>
      <c r="B12" s="45" t="s">
        <v>33</v>
      </c>
      <c r="C12" s="46">
        <v>2.2376</v>
      </c>
      <c r="D12" s="37" t="s">
        <v>26</v>
      </c>
      <c r="E12" s="37" t="s">
        <v>27</v>
      </c>
      <c r="F12" s="37">
        <v>0</v>
      </c>
      <c r="G12" s="47">
        <f t="shared" si="0"/>
        <v>0</v>
      </c>
      <c r="H12" s="37">
        <v>0</v>
      </c>
      <c r="I12" s="47">
        <f t="shared" si="1"/>
        <v>0</v>
      </c>
      <c r="J12" s="37">
        <v>0</v>
      </c>
      <c r="K12" s="47">
        <f t="shared" si="2"/>
        <v>0</v>
      </c>
      <c r="L12" s="37">
        <v>0</v>
      </c>
      <c r="M12" s="47">
        <f t="shared" si="3"/>
        <v>0</v>
      </c>
      <c r="N12" s="37">
        <v>0</v>
      </c>
      <c r="O12" s="47">
        <f t="shared" si="4"/>
        <v>0</v>
      </c>
      <c r="P12" s="37">
        <v>0</v>
      </c>
      <c r="Q12" s="47">
        <f t="shared" si="5"/>
        <v>0</v>
      </c>
      <c r="R12" s="37">
        <v>0</v>
      </c>
      <c r="S12" s="47">
        <f t="shared" si="6"/>
        <v>0</v>
      </c>
      <c r="T12" s="37">
        <v>0</v>
      </c>
      <c r="U12" s="47">
        <f t="shared" si="7"/>
        <v>0</v>
      </c>
      <c r="V12" s="37">
        <v>0</v>
      </c>
      <c r="W12" s="47">
        <f t="shared" si="8"/>
        <v>0</v>
      </c>
      <c r="X12" s="37">
        <v>0</v>
      </c>
      <c r="Y12" s="47">
        <f t="shared" si="9"/>
        <v>0</v>
      </c>
      <c r="Z12" s="37">
        <v>0</v>
      </c>
      <c r="AA12" s="47">
        <f t="shared" si="10"/>
        <v>0</v>
      </c>
      <c r="AB12" s="37">
        <v>0</v>
      </c>
      <c r="AC12" s="47">
        <f t="shared" si="11"/>
        <v>0</v>
      </c>
      <c r="AD12" s="48">
        <f t="shared" si="12"/>
        <v>0</v>
      </c>
      <c r="AE12" s="37" t="s">
        <v>28</v>
      </c>
    </row>
    <row r="13" spans="1:31" ht="24.9" customHeight="1">
      <c r="A13" s="49"/>
      <c r="B13" s="45" t="s">
        <v>34</v>
      </c>
      <c r="C13" s="46">
        <v>2.2376</v>
      </c>
      <c r="D13" s="37" t="s">
        <v>26</v>
      </c>
      <c r="E13" s="37" t="s">
        <v>27</v>
      </c>
      <c r="F13" s="37">
        <v>0</v>
      </c>
      <c r="G13" s="47">
        <f t="shared" si="0"/>
        <v>0</v>
      </c>
      <c r="H13" s="37">
        <v>0</v>
      </c>
      <c r="I13" s="47">
        <f t="shared" si="1"/>
        <v>0</v>
      </c>
      <c r="J13" s="37">
        <v>0</v>
      </c>
      <c r="K13" s="47">
        <f t="shared" si="2"/>
        <v>0</v>
      </c>
      <c r="L13" s="37">
        <v>0</v>
      </c>
      <c r="M13" s="47">
        <f t="shared" si="3"/>
        <v>0</v>
      </c>
      <c r="N13" s="37">
        <v>0</v>
      </c>
      <c r="O13" s="47">
        <f t="shared" si="4"/>
        <v>0</v>
      </c>
      <c r="P13" s="37">
        <v>0</v>
      </c>
      <c r="Q13" s="47">
        <f t="shared" si="5"/>
        <v>0</v>
      </c>
      <c r="R13" s="37">
        <v>0</v>
      </c>
      <c r="S13" s="47">
        <f t="shared" si="6"/>
        <v>0</v>
      </c>
      <c r="T13" s="37">
        <v>0</v>
      </c>
      <c r="U13" s="47">
        <f t="shared" si="7"/>
        <v>0</v>
      </c>
      <c r="V13" s="37">
        <v>0</v>
      </c>
      <c r="W13" s="47">
        <f t="shared" si="8"/>
        <v>0</v>
      </c>
      <c r="X13" s="37">
        <v>0</v>
      </c>
      <c r="Y13" s="47">
        <f t="shared" si="9"/>
        <v>0</v>
      </c>
      <c r="Z13" s="37">
        <v>0</v>
      </c>
      <c r="AA13" s="47">
        <f t="shared" si="10"/>
        <v>0</v>
      </c>
      <c r="AB13" s="37">
        <v>0</v>
      </c>
      <c r="AC13" s="47">
        <f t="shared" si="11"/>
        <v>0</v>
      </c>
      <c r="AD13" s="48">
        <f t="shared" si="12"/>
        <v>0</v>
      </c>
      <c r="AE13" s="37" t="s">
        <v>28</v>
      </c>
    </row>
    <row r="14" spans="1:31" ht="36" customHeight="1">
      <c r="A14" s="49"/>
      <c r="B14" s="49" t="s">
        <v>35</v>
      </c>
      <c r="C14" s="46">
        <v>1</v>
      </c>
      <c r="D14" s="37" t="s">
        <v>36</v>
      </c>
      <c r="E14" s="37" t="s">
        <v>37</v>
      </c>
      <c r="F14" s="37">
        <v>0</v>
      </c>
      <c r="G14" s="47">
        <f t="shared" si="0"/>
        <v>0</v>
      </c>
      <c r="H14" s="37">
        <v>0</v>
      </c>
      <c r="I14" s="47">
        <f t="shared" si="1"/>
        <v>0</v>
      </c>
      <c r="J14" s="37">
        <v>0</v>
      </c>
      <c r="K14" s="47">
        <f t="shared" si="2"/>
        <v>0</v>
      </c>
      <c r="L14" s="37">
        <v>0</v>
      </c>
      <c r="M14" s="47">
        <f t="shared" si="3"/>
        <v>0</v>
      </c>
      <c r="N14" s="37">
        <v>0</v>
      </c>
      <c r="O14" s="47">
        <f t="shared" si="4"/>
        <v>0</v>
      </c>
      <c r="P14" s="37">
        <v>0</v>
      </c>
      <c r="Q14" s="47">
        <f t="shared" si="5"/>
        <v>0</v>
      </c>
      <c r="R14" s="37">
        <v>0</v>
      </c>
      <c r="S14" s="47">
        <f t="shared" si="6"/>
        <v>0</v>
      </c>
      <c r="T14" s="37">
        <v>0</v>
      </c>
      <c r="U14" s="47">
        <f t="shared" si="7"/>
        <v>0</v>
      </c>
      <c r="V14" s="37">
        <v>0</v>
      </c>
      <c r="W14" s="47">
        <f t="shared" si="8"/>
        <v>0</v>
      </c>
      <c r="X14" s="37">
        <v>0</v>
      </c>
      <c r="Y14" s="47">
        <f t="shared" si="9"/>
        <v>0</v>
      </c>
      <c r="Z14" s="37">
        <v>0</v>
      </c>
      <c r="AA14" s="47">
        <f t="shared" si="10"/>
        <v>0</v>
      </c>
      <c r="AB14" s="37">
        <v>0</v>
      </c>
      <c r="AC14" s="47">
        <f t="shared" si="11"/>
        <v>0</v>
      </c>
      <c r="AD14" s="48">
        <f t="shared" si="12"/>
        <v>0</v>
      </c>
      <c r="AE14" s="37" t="s">
        <v>28</v>
      </c>
    </row>
    <row r="15" spans="1:31" ht="40.799999999999997">
      <c r="A15" s="49"/>
      <c r="B15" s="50" t="s">
        <v>38</v>
      </c>
      <c r="C15" s="51">
        <v>25</v>
      </c>
      <c r="D15" s="52" t="s">
        <v>39</v>
      </c>
      <c r="E15" s="52" t="s">
        <v>40</v>
      </c>
      <c r="F15" s="75">
        <v>5.28</v>
      </c>
      <c r="G15" s="53">
        <f t="shared" si="0"/>
        <v>132</v>
      </c>
      <c r="H15" s="54">
        <v>5.016</v>
      </c>
      <c r="I15" s="53">
        <f t="shared" si="1"/>
        <v>125.4</v>
      </c>
      <c r="J15" s="54">
        <v>6.6</v>
      </c>
      <c r="K15" s="53">
        <f t="shared" si="2"/>
        <v>165</v>
      </c>
      <c r="L15" s="54">
        <v>4.4880000000000004</v>
      </c>
      <c r="M15" s="53">
        <f t="shared" si="3"/>
        <v>112.20000000000002</v>
      </c>
      <c r="N15" s="54">
        <v>4.7519999999999998</v>
      </c>
      <c r="O15" s="53">
        <f t="shared" si="4"/>
        <v>118.8</v>
      </c>
      <c r="P15" s="54">
        <v>5.5439999999999996</v>
      </c>
      <c r="Q15" s="53">
        <f t="shared" si="5"/>
        <v>138.6</v>
      </c>
      <c r="R15" s="52">
        <v>6</v>
      </c>
      <c r="S15" s="53">
        <f t="shared" si="6"/>
        <v>150</v>
      </c>
      <c r="T15" s="52">
        <v>5</v>
      </c>
      <c r="U15" s="53">
        <f t="shared" si="7"/>
        <v>125</v>
      </c>
      <c r="V15" s="52">
        <v>5</v>
      </c>
      <c r="W15" s="53">
        <f t="shared" si="8"/>
        <v>125</v>
      </c>
      <c r="X15" s="52"/>
      <c r="Y15" s="53">
        <f t="shared" si="9"/>
        <v>0</v>
      </c>
      <c r="Z15" s="52"/>
      <c r="AA15" s="53">
        <f t="shared" si="10"/>
        <v>0</v>
      </c>
      <c r="AB15" s="52"/>
      <c r="AC15" s="53">
        <f t="shared" si="11"/>
        <v>0</v>
      </c>
      <c r="AD15" s="55">
        <f t="shared" si="12"/>
        <v>1192</v>
      </c>
      <c r="AE15" s="52" t="s">
        <v>28</v>
      </c>
    </row>
    <row r="16" spans="1:31" ht="42">
      <c r="A16" s="49"/>
      <c r="B16" s="56" t="s">
        <v>41</v>
      </c>
      <c r="C16" s="57">
        <v>25</v>
      </c>
      <c r="D16" s="58" t="s">
        <v>42</v>
      </c>
      <c r="E16" s="58" t="s">
        <v>40</v>
      </c>
      <c r="F16" s="59">
        <v>8.2631999999999997E-2</v>
      </c>
      <c r="G16" s="60">
        <f t="shared" si="0"/>
        <v>2.0657999999999999</v>
      </c>
      <c r="H16" s="59">
        <v>0.1086</v>
      </c>
      <c r="I16" s="60">
        <f t="shared" si="1"/>
        <v>2.7149999999999999</v>
      </c>
      <c r="J16" s="59">
        <v>8.5056000000000007E-2</v>
      </c>
      <c r="K16" s="60">
        <f t="shared" si="2"/>
        <v>2.1264000000000003</v>
      </c>
      <c r="L16" s="59">
        <v>7.0559999999999998E-2</v>
      </c>
      <c r="M16" s="60">
        <f t="shared" si="3"/>
        <v>1.764</v>
      </c>
      <c r="N16" s="59">
        <v>5.5800000000000002E-2</v>
      </c>
      <c r="O16" s="60">
        <f t="shared" si="4"/>
        <v>1.395</v>
      </c>
      <c r="P16" s="59">
        <v>9.9000000000000005E-2</v>
      </c>
      <c r="Q16" s="60">
        <f t="shared" si="5"/>
        <v>2.4750000000000001</v>
      </c>
      <c r="R16" s="58">
        <v>7.0000000000000007E-2</v>
      </c>
      <c r="S16" s="60">
        <f t="shared" si="6"/>
        <v>1.7500000000000002</v>
      </c>
      <c r="T16" s="58">
        <v>0.06</v>
      </c>
      <c r="U16" s="60">
        <f t="shared" si="7"/>
        <v>1.5</v>
      </c>
      <c r="V16" s="58">
        <v>0.7</v>
      </c>
      <c r="W16" s="60">
        <f t="shared" si="8"/>
        <v>17.5</v>
      </c>
      <c r="X16" s="58"/>
      <c r="Y16" s="60">
        <f t="shared" si="9"/>
        <v>0</v>
      </c>
      <c r="Z16" s="58"/>
      <c r="AA16" s="60">
        <f t="shared" si="10"/>
        <v>0</v>
      </c>
      <c r="AB16" s="58"/>
      <c r="AC16" s="60">
        <f t="shared" si="11"/>
        <v>0</v>
      </c>
      <c r="AD16" s="61">
        <f t="shared" si="12"/>
        <v>33.291199999999996</v>
      </c>
      <c r="AE16" s="58" t="s">
        <v>28</v>
      </c>
    </row>
    <row r="17" spans="1:49" ht="33.75" customHeight="1">
      <c r="A17" s="49"/>
      <c r="B17" s="49" t="s">
        <v>43</v>
      </c>
      <c r="C17" s="46">
        <v>1430</v>
      </c>
      <c r="D17" s="37" t="s">
        <v>44</v>
      </c>
      <c r="E17" s="39" t="s">
        <v>45</v>
      </c>
      <c r="F17" s="37">
        <v>0</v>
      </c>
      <c r="G17" s="47">
        <f t="shared" si="0"/>
        <v>0</v>
      </c>
      <c r="H17" s="37">
        <v>0</v>
      </c>
      <c r="I17" s="47">
        <f t="shared" si="1"/>
        <v>0</v>
      </c>
      <c r="J17" s="37">
        <v>0</v>
      </c>
      <c r="K17" s="47">
        <f t="shared" si="2"/>
        <v>0</v>
      </c>
      <c r="L17" s="37">
        <v>0</v>
      </c>
      <c r="M17" s="47">
        <f t="shared" si="3"/>
        <v>0</v>
      </c>
      <c r="N17" s="37">
        <v>0</v>
      </c>
      <c r="O17" s="47">
        <f t="shared" si="4"/>
        <v>0</v>
      </c>
      <c r="P17" s="37">
        <v>0</v>
      </c>
      <c r="Q17" s="47">
        <f t="shared" si="5"/>
        <v>0</v>
      </c>
      <c r="R17" s="37">
        <v>0</v>
      </c>
      <c r="S17" s="47">
        <f t="shared" si="6"/>
        <v>0</v>
      </c>
      <c r="T17" s="37">
        <v>0</v>
      </c>
      <c r="U17" s="47">
        <f t="shared" si="7"/>
        <v>0</v>
      </c>
      <c r="V17" s="37">
        <v>0</v>
      </c>
      <c r="W17" s="47">
        <f t="shared" si="8"/>
        <v>0</v>
      </c>
      <c r="X17" s="37">
        <v>0</v>
      </c>
      <c r="Y17" s="47">
        <f t="shared" si="9"/>
        <v>0</v>
      </c>
      <c r="Z17" s="37">
        <v>0</v>
      </c>
      <c r="AA17" s="47">
        <f t="shared" si="10"/>
        <v>0</v>
      </c>
      <c r="AB17" s="37">
        <v>0</v>
      </c>
      <c r="AC17" s="47">
        <f t="shared" si="11"/>
        <v>0</v>
      </c>
      <c r="AD17" s="48">
        <f t="shared" si="12"/>
        <v>0</v>
      </c>
      <c r="AE17" s="37" t="s">
        <v>28</v>
      </c>
    </row>
    <row r="18" spans="1:49" ht="24.9" customHeight="1">
      <c r="A18" s="38" t="s">
        <v>46</v>
      </c>
      <c r="B18" s="45" t="s">
        <v>47</v>
      </c>
      <c r="C18" s="46">
        <v>0.49990000000000001</v>
      </c>
      <c r="D18" s="37" t="s">
        <v>48</v>
      </c>
      <c r="E18" s="37" t="s">
        <v>49</v>
      </c>
      <c r="F18" s="62"/>
      <c r="G18" s="47">
        <f t="shared" si="0"/>
        <v>0</v>
      </c>
      <c r="H18" s="62"/>
      <c r="I18" s="47">
        <f>H18*C18</f>
        <v>0</v>
      </c>
      <c r="J18" s="62">
        <v>28572.95</v>
      </c>
      <c r="K18" s="47">
        <f>J18*C18</f>
        <v>14283.617705000001</v>
      </c>
      <c r="L18" s="62">
        <v>54537.18</v>
      </c>
      <c r="M18" s="47">
        <f t="shared" si="3"/>
        <v>27263.136281999999</v>
      </c>
      <c r="N18" s="62">
        <v>53129.03</v>
      </c>
      <c r="O18" s="47">
        <f t="shared" si="4"/>
        <v>26559.202097000001</v>
      </c>
      <c r="P18" s="62">
        <v>51502.38</v>
      </c>
      <c r="Q18" s="47">
        <v>57242.83</v>
      </c>
      <c r="R18" s="62">
        <v>22463</v>
      </c>
      <c r="S18" s="47">
        <f t="shared" si="6"/>
        <v>11229.253700000001</v>
      </c>
      <c r="T18" s="62">
        <v>58862</v>
      </c>
      <c r="U18" s="47">
        <f t="shared" si="7"/>
        <v>29425.113799999999</v>
      </c>
      <c r="V18" s="62">
        <v>58800</v>
      </c>
      <c r="W18" s="47">
        <f t="shared" si="8"/>
        <v>29394.12</v>
      </c>
      <c r="X18" s="62"/>
      <c r="Y18" s="47">
        <f t="shared" si="9"/>
        <v>0</v>
      </c>
      <c r="Z18" s="62"/>
      <c r="AA18" s="47">
        <f t="shared" si="10"/>
        <v>0</v>
      </c>
      <c r="AB18" s="62"/>
      <c r="AC18" s="47">
        <f t="shared" si="11"/>
        <v>0</v>
      </c>
      <c r="AD18" s="48">
        <f t="shared" si="12"/>
        <v>195397.27358400001</v>
      </c>
      <c r="AE18" s="37" t="s">
        <v>28</v>
      </c>
    </row>
    <row r="19" spans="1:49" ht="24.9" customHeight="1">
      <c r="A19" s="38" t="s">
        <v>50</v>
      </c>
      <c r="B19" s="63" t="s">
        <v>51</v>
      </c>
      <c r="C19" s="46">
        <v>2.0859000000000001</v>
      </c>
      <c r="D19" s="37" t="s">
        <v>52</v>
      </c>
      <c r="E19" s="37" t="s">
        <v>37</v>
      </c>
      <c r="F19" s="64">
        <v>20</v>
      </c>
      <c r="G19" s="47">
        <f t="shared" si="0"/>
        <v>41.718000000000004</v>
      </c>
      <c r="H19" s="37">
        <v>20</v>
      </c>
      <c r="I19" s="47">
        <f t="shared" si="1"/>
        <v>41.718000000000004</v>
      </c>
      <c r="J19" s="37">
        <v>20</v>
      </c>
      <c r="K19" s="47">
        <f t="shared" si="2"/>
        <v>41.718000000000004</v>
      </c>
      <c r="L19" s="37">
        <v>20</v>
      </c>
      <c r="M19" s="47">
        <f>L19*C19</f>
        <v>41.718000000000004</v>
      </c>
      <c r="N19" s="37">
        <v>20</v>
      </c>
      <c r="O19" s="47">
        <f>N19*C19</f>
        <v>41.718000000000004</v>
      </c>
      <c r="P19" s="37">
        <v>20</v>
      </c>
      <c r="Q19" s="47">
        <f>P19*C19</f>
        <v>41.718000000000004</v>
      </c>
      <c r="R19" s="37">
        <v>20</v>
      </c>
      <c r="S19" s="47">
        <f t="shared" si="6"/>
        <v>41.718000000000004</v>
      </c>
      <c r="T19" s="37">
        <v>20</v>
      </c>
      <c r="U19" s="47">
        <f t="shared" si="7"/>
        <v>41.718000000000004</v>
      </c>
      <c r="V19" s="37">
        <v>20</v>
      </c>
      <c r="W19" s="47">
        <f t="shared" si="8"/>
        <v>41.718000000000004</v>
      </c>
      <c r="X19" s="37"/>
      <c r="Y19" s="47">
        <f t="shared" si="9"/>
        <v>0</v>
      </c>
      <c r="Z19" s="37"/>
      <c r="AA19" s="47">
        <f t="shared" si="10"/>
        <v>0</v>
      </c>
      <c r="AB19" s="37">
        <v>20</v>
      </c>
      <c r="AC19" s="47">
        <f t="shared" si="11"/>
        <v>41.718000000000004</v>
      </c>
      <c r="AD19" s="48">
        <f t="shared" si="12"/>
        <v>417.18000000000012</v>
      </c>
      <c r="AE19" s="37" t="s">
        <v>28</v>
      </c>
    </row>
    <row r="20" spans="1:49" ht="24.9" customHeight="1">
      <c r="A20" s="49"/>
      <c r="B20" s="45" t="s">
        <v>53</v>
      </c>
      <c r="C20" s="46">
        <v>0.80059999999999998</v>
      </c>
      <c r="D20" s="37" t="s">
        <v>54</v>
      </c>
      <c r="E20" s="37" t="s">
        <v>55</v>
      </c>
      <c r="F20" s="37">
        <v>0</v>
      </c>
      <c r="G20" s="47">
        <f t="shared" si="0"/>
        <v>0</v>
      </c>
      <c r="H20" s="37">
        <v>0</v>
      </c>
      <c r="I20" s="47">
        <f t="shared" si="1"/>
        <v>0</v>
      </c>
      <c r="J20" s="37">
        <v>0</v>
      </c>
      <c r="K20" s="47">
        <f t="shared" si="2"/>
        <v>0</v>
      </c>
      <c r="L20" s="37">
        <v>0</v>
      </c>
      <c r="M20" s="47">
        <f t="shared" si="3"/>
        <v>0</v>
      </c>
      <c r="N20" s="37">
        <v>0</v>
      </c>
      <c r="O20" s="47">
        <f t="shared" si="4"/>
        <v>0</v>
      </c>
      <c r="P20" s="37">
        <v>0</v>
      </c>
      <c r="Q20" s="47">
        <f t="shared" si="5"/>
        <v>0</v>
      </c>
      <c r="R20" s="37">
        <v>0</v>
      </c>
      <c r="S20" s="47">
        <f t="shared" si="6"/>
        <v>0</v>
      </c>
      <c r="T20" s="37">
        <v>0</v>
      </c>
      <c r="U20" s="47">
        <f t="shared" si="7"/>
        <v>0</v>
      </c>
      <c r="V20" s="37"/>
      <c r="W20" s="47">
        <f t="shared" si="8"/>
        <v>0</v>
      </c>
      <c r="X20" s="37">
        <v>0</v>
      </c>
      <c r="Y20" s="47">
        <f t="shared" si="9"/>
        <v>0</v>
      </c>
      <c r="Z20" s="37">
        <v>0</v>
      </c>
      <c r="AA20" s="47">
        <f t="shared" si="10"/>
        <v>0</v>
      </c>
      <c r="AB20" s="37">
        <v>0</v>
      </c>
      <c r="AC20" s="47">
        <f t="shared" si="11"/>
        <v>0</v>
      </c>
      <c r="AD20" s="48">
        <f t="shared" si="12"/>
        <v>0</v>
      </c>
      <c r="AE20" s="37" t="s">
        <v>28</v>
      </c>
    </row>
    <row r="21" spans="1:49" ht="24.9" customHeight="1">
      <c r="A21" s="49"/>
      <c r="B21" s="63" t="s">
        <v>56</v>
      </c>
      <c r="C21" s="46">
        <v>0.32379999999999998</v>
      </c>
      <c r="D21" s="37" t="s">
        <v>54</v>
      </c>
      <c r="E21" s="37" t="s">
        <v>55</v>
      </c>
      <c r="F21" s="37">
        <v>29.89</v>
      </c>
      <c r="G21" s="47">
        <f t="shared" si="0"/>
        <v>9.6783819999999992</v>
      </c>
      <c r="H21" s="37">
        <v>29.14</v>
      </c>
      <c r="I21" s="47">
        <f t="shared" si="1"/>
        <v>9.4355320000000003</v>
      </c>
      <c r="J21" s="37">
        <v>26.16</v>
      </c>
      <c r="K21" s="47">
        <f t="shared" si="2"/>
        <v>8.4706079999999986</v>
      </c>
      <c r="L21" s="37">
        <v>18.559999999999999</v>
      </c>
      <c r="M21" s="47">
        <f t="shared" si="3"/>
        <v>6.0097279999999991</v>
      </c>
      <c r="N21" s="37">
        <v>27</v>
      </c>
      <c r="O21" s="47">
        <f t="shared" si="4"/>
        <v>8.7425999999999995</v>
      </c>
      <c r="P21" s="37">
        <v>39.14</v>
      </c>
      <c r="Q21" s="47">
        <f t="shared" si="5"/>
        <v>12.673532</v>
      </c>
      <c r="R21" s="37">
        <v>44.24</v>
      </c>
      <c r="S21" s="47">
        <f t="shared" si="6"/>
        <v>14.324911999999999</v>
      </c>
      <c r="T21" s="37">
        <v>45.82</v>
      </c>
      <c r="U21" s="47">
        <f t="shared" si="7"/>
        <v>14.836516</v>
      </c>
      <c r="V21" s="37">
        <v>49</v>
      </c>
      <c r="W21" s="47">
        <f t="shared" si="8"/>
        <v>15.866199999999999</v>
      </c>
      <c r="X21" s="37"/>
      <c r="Y21" s="47">
        <f t="shared" si="9"/>
        <v>0</v>
      </c>
      <c r="Z21" s="37"/>
      <c r="AA21" s="47">
        <f t="shared" si="10"/>
        <v>0</v>
      </c>
      <c r="AB21" s="37">
        <v>368.9</v>
      </c>
      <c r="AC21" s="47">
        <f t="shared" si="11"/>
        <v>119.44981999999999</v>
      </c>
      <c r="AD21" s="48">
        <f t="shared" si="12"/>
        <v>219.48783</v>
      </c>
      <c r="AE21" s="37" t="s">
        <v>28</v>
      </c>
      <c r="AR21" s="65"/>
    </row>
    <row r="22" spans="1:49" ht="24.9" customHeight="1">
      <c r="A22" s="40"/>
      <c r="B22" s="41" t="s">
        <v>57</v>
      </c>
      <c r="C22" s="46">
        <v>2.3199999999999998</v>
      </c>
      <c r="D22" s="37" t="s">
        <v>52</v>
      </c>
      <c r="E22" s="39" t="s">
        <v>37</v>
      </c>
      <c r="F22" s="37">
        <v>0</v>
      </c>
      <c r="G22" s="47">
        <f t="shared" si="0"/>
        <v>0</v>
      </c>
      <c r="H22" s="37">
        <v>0</v>
      </c>
      <c r="I22" s="47">
        <f t="shared" si="1"/>
        <v>0</v>
      </c>
      <c r="J22" s="37">
        <v>0</v>
      </c>
      <c r="K22" s="47">
        <f t="shared" si="2"/>
        <v>0</v>
      </c>
      <c r="L22" s="37">
        <v>0</v>
      </c>
      <c r="M22" s="47">
        <f t="shared" si="3"/>
        <v>0</v>
      </c>
      <c r="N22" s="37">
        <v>0</v>
      </c>
      <c r="O22" s="47">
        <f t="shared" si="4"/>
        <v>0</v>
      </c>
      <c r="P22" s="37">
        <v>0</v>
      </c>
      <c r="Q22" s="47">
        <f t="shared" si="5"/>
        <v>0</v>
      </c>
      <c r="R22" s="37">
        <v>0</v>
      </c>
      <c r="S22" s="47">
        <f t="shared" si="6"/>
        <v>0</v>
      </c>
      <c r="T22" s="37">
        <v>0</v>
      </c>
      <c r="U22" s="47">
        <f t="shared" si="7"/>
        <v>0</v>
      </c>
      <c r="V22" s="37">
        <v>0</v>
      </c>
      <c r="W22" s="47">
        <f t="shared" si="8"/>
        <v>0</v>
      </c>
      <c r="X22" s="37">
        <v>0</v>
      </c>
      <c r="Y22" s="47">
        <f t="shared" si="9"/>
        <v>0</v>
      </c>
      <c r="Z22" s="37">
        <v>0</v>
      </c>
      <c r="AA22" s="47">
        <f t="shared" si="10"/>
        <v>0</v>
      </c>
      <c r="AB22" s="37">
        <v>0</v>
      </c>
      <c r="AC22" s="47">
        <f t="shared" si="11"/>
        <v>0</v>
      </c>
      <c r="AD22" s="48">
        <f t="shared" si="12"/>
        <v>0</v>
      </c>
      <c r="AE22" s="37" t="s">
        <v>28</v>
      </c>
      <c r="AR22" s="66"/>
    </row>
    <row r="23" spans="1:49" ht="24.9" customHeight="1">
      <c r="G23" s="67">
        <f>SUM(G5:G22)</f>
        <v>623.77480199999991</v>
      </c>
      <c r="H23" s="67"/>
      <c r="I23" s="67">
        <f t="shared" ref="I23:AD23" si="13">SUM(I5:I22)</f>
        <v>390.52039400000007</v>
      </c>
      <c r="J23" s="67"/>
      <c r="K23" s="67">
        <f t="shared" si="13"/>
        <v>15051.526919000002</v>
      </c>
      <c r="L23" s="67"/>
      <c r="M23" s="67">
        <f t="shared" si="13"/>
        <v>27424.828010000001</v>
      </c>
      <c r="N23" s="67"/>
      <c r="O23" s="67">
        <f t="shared" si="13"/>
        <v>26729.857697000003</v>
      </c>
      <c r="P23" s="67"/>
      <c r="Q23" s="67">
        <f t="shared" si="13"/>
        <v>57438.296532</v>
      </c>
      <c r="R23" s="67"/>
      <c r="S23" s="67">
        <f t="shared" si="13"/>
        <v>11437.046612000002</v>
      </c>
      <c r="T23" s="67">
        <f t="shared" si="13"/>
        <v>58932.88</v>
      </c>
      <c r="U23" s="67">
        <f t="shared" si="13"/>
        <v>29608.168315999999</v>
      </c>
      <c r="V23" s="67">
        <f t="shared" si="13"/>
        <v>58874.7</v>
      </c>
      <c r="W23" s="67">
        <f t="shared" si="13"/>
        <v>29594.2042</v>
      </c>
      <c r="X23" s="67">
        <f t="shared" si="13"/>
        <v>0</v>
      </c>
      <c r="Y23" s="67">
        <f t="shared" si="13"/>
        <v>0</v>
      </c>
      <c r="Z23" s="67">
        <f t="shared" si="13"/>
        <v>0</v>
      </c>
      <c r="AA23" s="67">
        <f t="shared" si="13"/>
        <v>0</v>
      </c>
      <c r="AB23" s="67">
        <f t="shared" si="13"/>
        <v>388.9</v>
      </c>
      <c r="AC23" s="67">
        <f t="shared" si="13"/>
        <v>161.16782000000001</v>
      </c>
      <c r="AD23" s="67">
        <f t="shared" si="13"/>
        <v>198459.391302</v>
      </c>
      <c r="AR23" s="66"/>
    </row>
    <row r="24" spans="1:49" ht="21.75" customHeight="1">
      <c r="B24" s="137" t="s">
        <v>106</v>
      </c>
      <c r="C24" s="137"/>
      <c r="D24" s="137"/>
      <c r="E24" s="137"/>
      <c r="F24" s="30" t="s">
        <v>58</v>
      </c>
      <c r="K24" s="138"/>
      <c r="L24" s="138"/>
      <c r="M24" s="138"/>
      <c r="N24" s="138"/>
      <c r="P24" s="138"/>
      <c r="Q24" s="138"/>
      <c r="R24" s="138"/>
      <c r="S24" s="138"/>
      <c r="AR24" s="66"/>
    </row>
    <row r="25" spans="1:49" ht="37.5" customHeight="1">
      <c r="B25" s="38" t="s">
        <v>59</v>
      </c>
      <c r="C25" s="38" t="s">
        <v>60</v>
      </c>
      <c r="D25" s="38" t="s">
        <v>61</v>
      </c>
      <c r="E25" s="38" t="s">
        <v>5</v>
      </c>
      <c r="K25" s="65"/>
      <c r="L25" s="65"/>
      <c r="M25" s="65"/>
      <c r="N25" s="65"/>
      <c r="P25" s="65"/>
      <c r="Q25" s="65"/>
      <c r="R25" s="65"/>
      <c r="S25" s="65"/>
      <c r="AR25" s="66"/>
    </row>
    <row r="26" spans="1:49" ht="24.9" customHeight="1">
      <c r="B26" s="33" t="s">
        <v>22</v>
      </c>
      <c r="C26" s="34">
        <f>(SUM(AD7:AD17))/1000</f>
        <v>2.4254498880000002</v>
      </c>
      <c r="D26" s="35">
        <f>(C26*100)/$C$29</f>
        <v>1.2221391349070199</v>
      </c>
      <c r="E26" s="33" t="s">
        <v>28</v>
      </c>
      <c r="K26" s="68"/>
      <c r="L26" s="69"/>
      <c r="M26" s="70"/>
      <c r="N26" s="68"/>
      <c r="P26" s="68"/>
      <c r="Q26" s="69"/>
      <c r="R26" s="70"/>
      <c r="S26" s="68"/>
    </row>
    <row r="27" spans="1:49" ht="24.9" customHeight="1">
      <c r="B27" s="33" t="s">
        <v>46</v>
      </c>
      <c r="C27" s="34">
        <f>$AD$18/1000</f>
        <v>195.397273584</v>
      </c>
      <c r="D27" s="35">
        <f>(C27*100)/$C$29</f>
        <v>98.457055774528541</v>
      </c>
      <c r="E27" s="33" t="s">
        <v>28</v>
      </c>
      <c r="K27" s="68"/>
      <c r="L27" s="69"/>
      <c r="M27" s="70"/>
      <c r="N27" s="68"/>
      <c r="P27" s="68"/>
      <c r="Q27" s="69"/>
      <c r="R27" s="70"/>
      <c r="S27" s="68"/>
      <c r="AW27" s="32"/>
    </row>
    <row r="28" spans="1:49" ht="24.9" customHeight="1">
      <c r="B28" s="33" t="s">
        <v>50</v>
      </c>
      <c r="C28" s="34">
        <f>SUM(AD19:AD22)/1000</f>
        <v>0.63666783000000005</v>
      </c>
      <c r="D28" s="35">
        <f>(C28*100)/$C$29</f>
        <v>0.32080509056443124</v>
      </c>
      <c r="E28" s="33" t="s">
        <v>28</v>
      </c>
      <c r="K28" s="68"/>
      <c r="L28" s="69"/>
      <c r="M28" s="70"/>
      <c r="N28" s="68"/>
      <c r="P28" s="68"/>
      <c r="Q28" s="69"/>
      <c r="R28" s="70"/>
      <c r="S28" s="68"/>
      <c r="AW28" s="32"/>
    </row>
    <row r="29" spans="1:49" ht="24.9" customHeight="1">
      <c r="B29" s="33" t="s">
        <v>19</v>
      </c>
      <c r="C29" s="34">
        <f>SUM(C26:C28)</f>
        <v>198.459391302</v>
      </c>
      <c r="D29" s="35">
        <f>(C29*100)/$C$29</f>
        <v>100</v>
      </c>
      <c r="E29" s="33" t="s">
        <v>28</v>
      </c>
      <c r="K29" s="68"/>
      <c r="L29" s="69"/>
      <c r="M29" s="70"/>
      <c r="N29" s="68"/>
      <c r="P29" s="68"/>
      <c r="Q29" s="69"/>
      <c r="R29" s="70"/>
      <c r="S29" s="68"/>
      <c r="AW29" s="32"/>
    </row>
    <row r="30" spans="1:49" ht="21.75" customHeight="1">
      <c r="J30" s="30"/>
      <c r="AW30" s="32"/>
    </row>
    <row r="31" spans="1:49" ht="24.9" customHeight="1">
      <c r="J31" s="30"/>
      <c r="AW31" s="32"/>
    </row>
    <row r="32" spans="1:49" ht="24.9" customHeight="1">
      <c r="J32" s="30"/>
      <c r="AW32" s="32"/>
    </row>
    <row r="33" spans="1:49" ht="24.9" customHeight="1">
      <c r="J33" s="30"/>
      <c r="AW33" s="32"/>
    </row>
    <row r="34" spans="1:49" ht="24.9" customHeight="1">
      <c r="J34" s="30"/>
      <c r="AW34" s="32"/>
    </row>
    <row r="35" spans="1:49" ht="24.9" customHeight="1">
      <c r="A35" s="71"/>
      <c r="B35" s="69"/>
      <c r="J35" s="30"/>
      <c r="AW35" s="32"/>
    </row>
    <row r="36" spans="1:49" ht="24.9" customHeight="1">
      <c r="A36" s="71"/>
      <c r="B36" s="69"/>
      <c r="J36" s="30"/>
      <c r="AW36" s="32"/>
    </row>
    <row r="37" spans="1:49" ht="24.9" customHeight="1">
      <c r="A37" s="71"/>
      <c r="B37" s="69"/>
      <c r="J37" s="30"/>
      <c r="AW37" s="32"/>
    </row>
    <row r="38" spans="1:49" ht="24.9" customHeight="1">
      <c r="J38" s="30"/>
      <c r="AW38" s="32"/>
    </row>
    <row r="39" spans="1:49" ht="24.9" customHeight="1">
      <c r="J39" s="30"/>
      <c r="AW39" s="32"/>
    </row>
    <row r="40" spans="1:49" ht="24.9" customHeight="1">
      <c r="J40" s="30"/>
      <c r="AW40" s="32"/>
    </row>
    <row r="41" spans="1:49" ht="24.9" customHeight="1">
      <c r="J41" s="30"/>
    </row>
    <row r="42" spans="1:49" ht="24.9" customHeight="1">
      <c r="J42" s="30"/>
    </row>
    <row r="43" spans="1:49" ht="24.9" customHeight="1">
      <c r="J43" s="30"/>
    </row>
  </sheetData>
  <mergeCells count="24">
    <mergeCell ref="T3:U3"/>
    <mergeCell ref="A1:AE1"/>
    <mergeCell ref="A2:A4"/>
    <mergeCell ref="B2:B4"/>
    <mergeCell ref="C2:C4"/>
    <mergeCell ref="D2:D4"/>
    <mergeCell ref="E2:E4"/>
    <mergeCell ref="F2:AD2"/>
    <mergeCell ref="AE2:AE4"/>
    <mergeCell ref="F3:G3"/>
    <mergeCell ref="H3:I3"/>
    <mergeCell ref="V3:W3"/>
    <mergeCell ref="X3:Y3"/>
    <mergeCell ref="Z3:AA3"/>
    <mergeCell ref="AB3:AC3"/>
    <mergeCell ref="AD3:AD4"/>
    <mergeCell ref="B24:E24"/>
    <mergeCell ref="K24:N24"/>
    <mergeCell ref="P24:S24"/>
    <mergeCell ref="J3:K3"/>
    <mergeCell ref="L3:M3"/>
    <mergeCell ref="N3:O3"/>
    <mergeCell ref="P3:Q3"/>
    <mergeCell ref="R3:S3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12</vt:i4>
      </vt:variant>
      <vt:variant>
        <vt:lpstr>ช่วงที่มีชื่อ</vt:lpstr>
      </vt:variant>
      <vt:variant>
        <vt:i4>4</vt:i4>
      </vt:variant>
    </vt:vector>
  </HeadingPairs>
  <TitlesOfParts>
    <vt:vector size="16" baseType="lpstr">
      <vt:lpstr>สรุปการคำนวณ 65 (1)</vt:lpstr>
      <vt:lpstr>สรุปการคำนวณ 65 (2)</vt:lpstr>
      <vt:lpstr>CH4 จากระบบ septic tank 2565</vt:lpstr>
      <vt:lpstr>CH4จากบ่อบำบัดน้ำเสีย (2)</vt:lpstr>
      <vt:lpstr>สรุปการคำนวณ 66 (1)</vt:lpstr>
      <vt:lpstr>สรุปการคำนวณ66(2)</vt:lpstr>
      <vt:lpstr>CH4จากระบบ septic tank 2566</vt:lpstr>
      <vt:lpstr>CH4จากบ่อบำบัดน้ำเสีย</vt:lpstr>
      <vt:lpstr>สรุปการคำนวณ67 (1)</vt:lpstr>
      <vt:lpstr>สรุปการคำนวณ67(2)</vt:lpstr>
      <vt:lpstr>CH4จากระบบSeptic tank 2567</vt:lpstr>
      <vt:lpstr>ตารางเปรียบเทียบ</vt:lpstr>
      <vt:lpstr>'สรุปการคำนวณ 65 (1)'!Print_Area</vt:lpstr>
      <vt:lpstr>'สรุปการคำนวณ 65 (2)'!Print_Area</vt:lpstr>
      <vt:lpstr>'สรุปการคำนวณ 66 (1)'!Print_Area</vt:lpstr>
      <vt:lpstr>'สรุปการคำนวณ67 (1)'!Print_Area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thada</dc:creator>
  <cp:keywords/>
  <dc:description/>
  <cp:lastModifiedBy>1938</cp:lastModifiedBy>
  <cp:revision/>
  <dcterms:created xsi:type="dcterms:W3CDTF">2015-02-17T07:08:20Z</dcterms:created>
  <dcterms:modified xsi:type="dcterms:W3CDTF">2024-10-10T14:28:03Z</dcterms:modified>
  <cp:category/>
  <cp:contentStatus/>
</cp:coreProperties>
</file>